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2. IÚ-Střed\ROK 2018\POPTÁVKY\Provoz\III4199 Heršpice\2.Zádání-zasílané podklady\"/>
    </mc:Choice>
  </mc:AlternateContent>
  <bookViews>
    <workbookView xWindow="0" yWindow="0" windowWidth="28800" windowHeight="12435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Pol'!$A$1:$U$100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90" i="12" l="1"/>
  <c r="F39" i="1" s="1"/>
  <c r="G9" i="12"/>
  <c r="I9" i="12"/>
  <c r="I8" i="12" s="1"/>
  <c r="K9" i="12"/>
  <c r="M9" i="12"/>
  <c r="O9" i="12"/>
  <c r="Q9" i="12"/>
  <c r="U9" i="12"/>
  <c r="G10" i="12"/>
  <c r="AD90" i="12" s="1"/>
  <c r="G39" i="1" s="1"/>
  <c r="M10" i="12"/>
  <c r="I10" i="12"/>
  <c r="K10" i="12"/>
  <c r="O10" i="12"/>
  <c r="Q10" i="12"/>
  <c r="Q8" i="12" s="1"/>
  <c r="U10" i="12"/>
  <c r="G11" i="12"/>
  <c r="M11" i="12"/>
  <c r="I11" i="12"/>
  <c r="K11" i="12"/>
  <c r="O11" i="12"/>
  <c r="Q11" i="12"/>
  <c r="U11" i="12"/>
  <c r="G12" i="12"/>
  <c r="G8" i="12" s="1"/>
  <c r="M12" i="12"/>
  <c r="I12" i="12"/>
  <c r="K12" i="12"/>
  <c r="O12" i="12"/>
  <c r="O8" i="12" s="1"/>
  <c r="Q12" i="12"/>
  <c r="U12" i="12"/>
  <c r="G13" i="12"/>
  <c r="M13" i="12" s="1"/>
  <c r="I13" i="12"/>
  <c r="K13" i="12"/>
  <c r="O13" i="12"/>
  <c r="Q13" i="12"/>
  <c r="U13" i="12"/>
  <c r="G14" i="12"/>
  <c r="M14" i="12"/>
  <c r="I14" i="12"/>
  <c r="K14" i="12"/>
  <c r="O14" i="12"/>
  <c r="Q14" i="12"/>
  <c r="U14" i="12"/>
  <c r="G15" i="12"/>
  <c r="M15" i="12"/>
  <c r="I15" i="12"/>
  <c r="K15" i="12"/>
  <c r="O15" i="12"/>
  <c r="Q15" i="12"/>
  <c r="U15" i="12"/>
  <c r="U8" i="12" s="1"/>
  <c r="G16" i="12"/>
  <c r="M16" i="12" s="1"/>
  <c r="I16" i="12"/>
  <c r="K16" i="12"/>
  <c r="K8" i="12" s="1"/>
  <c r="O16" i="12"/>
  <c r="Q16" i="12"/>
  <c r="U16" i="12"/>
  <c r="G17" i="12"/>
  <c r="M17" i="12" s="1"/>
  <c r="I17" i="12"/>
  <c r="K17" i="12"/>
  <c r="O17" i="12"/>
  <c r="Q17" i="12"/>
  <c r="U17" i="12"/>
  <c r="G18" i="12"/>
  <c r="M18" i="12"/>
  <c r="I18" i="12"/>
  <c r="K18" i="12"/>
  <c r="O18" i="12"/>
  <c r="Q18" i="12"/>
  <c r="U18" i="12"/>
  <c r="G19" i="12"/>
  <c r="M19" i="12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/>
  <c r="I22" i="12"/>
  <c r="K22" i="12"/>
  <c r="O22" i="12"/>
  <c r="Q22" i="12"/>
  <c r="U22" i="12"/>
  <c r="G23" i="12"/>
  <c r="M23" i="12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/>
  <c r="I26" i="12"/>
  <c r="K26" i="12"/>
  <c r="O26" i="12"/>
  <c r="Q26" i="12"/>
  <c r="U26" i="12"/>
  <c r="G27" i="12"/>
  <c r="M27" i="12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/>
  <c r="I30" i="12"/>
  <c r="K30" i="12"/>
  <c r="O30" i="12"/>
  <c r="Q30" i="12"/>
  <c r="U30" i="12"/>
  <c r="G31" i="12"/>
  <c r="M31" i="12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5" i="12"/>
  <c r="G34" i="12" s="1"/>
  <c r="I48" i="1" s="1"/>
  <c r="M35" i="12"/>
  <c r="I35" i="12"/>
  <c r="I34" i="12" s="1"/>
  <c r="K35" i="12"/>
  <c r="O35" i="12"/>
  <c r="Q35" i="12"/>
  <c r="U35" i="12"/>
  <c r="U34" i="12" s="1"/>
  <c r="G36" i="12"/>
  <c r="I36" i="12"/>
  <c r="K36" i="12"/>
  <c r="K34" i="12" s="1"/>
  <c r="M36" i="12"/>
  <c r="O36" i="12"/>
  <c r="Q36" i="12"/>
  <c r="Q34" i="12" s="1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O34" i="12" s="1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2" i="12"/>
  <c r="M42" i="12"/>
  <c r="I42" i="12"/>
  <c r="I41" i="12" s="1"/>
  <c r="K42" i="12"/>
  <c r="O42" i="12"/>
  <c r="O41" i="12" s="1"/>
  <c r="Q42" i="12"/>
  <c r="Q41" i="12"/>
  <c r="U42" i="12"/>
  <c r="G43" i="12"/>
  <c r="M43" i="12" s="1"/>
  <c r="M41" i="12" s="1"/>
  <c r="I43" i="12"/>
  <c r="K43" i="12"/>
  <c r="K41" i="12" s="1"/>
  <c r="O43" i="12"/>
  <c r="Q43" i="12"/>
  <c r="U43" i="12"/>
  <c r="G44" i="12"/>
  <c r="G41" i="12" s="1"/>
  <c r="I49" i="1" s="1"/>
  <c r="I44" i="12"/>
  <c r="K44" i="12"/>
  <c r="M44" i="12"/>
  <c r="O44" i="12"/>
  <c r="Q44" i="12"/>
  <c r="U44" i="12"/>
  <c r="U41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8" i="12"/>
  <c r="I48" i="12"/>
  <c r="I47" i="12" s="1"/>
  <c r="K48" i="12"/>
  <c r="K47" i="12" s="1"/>
  <c r="M48" i="12"/>
  <c r="O48" i="12"/>
  <c r="Q48" i="12"/>
  <c r="Q47" i="12" s="1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/>
  <c r="I51" i="12"/>
  <c r="K51" i="12"/>
  <c r="O51" i="12"/>
  <c r="O47" i="12" s="1"/>
  <c r="Q51" i="12"/>
  <c r="U51" i="12"/>
  <c r="U47" i="12" s="1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/>
  <c r="I54" i="12"/>
  <c r="K54" i="12"/>
  <c r="O54" i="12"/>
  <c r="Q54" i="12"/>
  <c r="U54" i="12"/>
  <c r="G56" i="12"/>
  <c r="I56" i="12"/>
  <c r="K56" i="12"/>
  <c r="M56" i="12"/>
  <c r="O56" i="12"/>
  <c r="Q56" i="12"/>
  <c r="U56" i="12"/>
  <c r="U55" i="12" s="1"/>
  <c r="G57" i="12"/>
  <c r="I57" i="12"/>
  <c r="K57" i="12"/>
  <c r="K55" i="12" s="1"/>
  <c r="M57" i="12"/>
  <c r="O57" i="12"/>
  <c r="Q57" i="12"/>
  <c r="U57" i="12"/>
  <c r="G58" i="12"/>
  <c r="M58" i="12" s="1"/>
  <c r="I58" i="12"/>
  <c r="K58" i="12"/>
  <c r="O58" i="12"/>
  <c r="O55" i="12" s="1"/>
  <c r="Q58" i="12"/>
  <c r="U58" i="12"/>
  <c r="G59" i="12"/>
  <c r="M59" i="12" s="1"/>
  <c r="I59" i="12"/>
  <c r="I55" i="12"/>
  <c r="K59" i="12"/>
  <c r="O59" i="12"/>
  <c r="Q59" i="12"/>
  <c r="U59" i="12"/>
  <c r="G60" i="12"/>
  <c r="I60" i="12"/>
  <c r="K60" i="12"/>
  <c r="M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/>
  <c r="I63" i="12"/>
  <c r="K63" i="12"/>
  <c r="O63" i="12"/>
  <c r="Q63" i="12"/>
  <c r="Q55" i="12" s="1"/>
  <c r="U63" i="12"/>
  <c r="G64" i="12"/>
  <c r="I64" i="12"/>
  <c r="K64" i="12"/>
  <c r="M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/>
  <c r="I71" i="12"/>
  <c r="K71" i="12"/>
  <c r="O71" i="12"/>
  <c r="Q71" i="12"/>
  <c r="U71" i="12"/>
  <c r="G72" i="12"/>
  <c r="I72" i="12"/>
  <c r="K72" i="12"/>
  <c r="M72" i="12"/>
  <c r="O72" i="12"/>
  <c r="Q72" i="12"/>
  <c r="U72" i="12"/>
  <c r="G74" i="12"/>
  <c r="G73" i="12" s="1"/>
  <c r="I52" i="1" s="1"/>
  <c r="I74" i="12"/>
  <c r="I73" i="12"/>
  <c r="K74" i="12"/>
  <c r="O74" i="12"/>
  <c r="Q74" i="12"/>
  <c r="Q73" i="12" s="1"/>
  <c r="U74" i="12"/>
  <c r="G75" i="12"/>
  <c r="M75" i="12"/>
  <c r="I75" i="12"/>
  <c r="K75" i="12"/>
  <c r="O75" i="12"/>
  <c r="O73" i="12" s="1"/>
  <c r="Q75" i="12"/>
  <c r="U75" i="12"/>
  <c r="U73" i="12" s="1"/>
  <c r="G76" i="12"/>
  <c r="I76" i="12"/>
  <c r="K76" i="12"/>
  <c r="K73" i="12" s="1"/>
  <c r="M76" i="12"/>
  <c r="O76" i="12"/>
  <c r="Q76" i="12"/>
  <c r="U76" i="12"/>
  <c r="K77" i="12"/>
  <c r="U77" i="12"/>
  <c r="G78" i="12"/>
  <c r="M78" i="12" s="1"/>
  <c r="M77" i="12" s="1"/>
  <c r="I78" i="12"/>
  <c r="I77" i="12" s="1"/>
  <c r="K78" i="12"/>
  <c r="O78" i="12"/>
  <c r="O77" i="12"/>
  <c r="Q78" i="12"/>
  <c r="Q77" i="12" s="1"/>
  <c r="U78" i="12"/>
  <c r="G80" i="12"/>
  <c r="M80" i="12" s="1"/>
  <c r="I80" i="12"/>
  <c r="K80" i="12"/>
  <c r="O80" i="12"/>
  <c r="Q80" i="12"/>
  <c r="U80" i="12"/>
  <c r="G81" i="12"/>
  <c r="I81" i="12"/>
  <c r="K81" i="12"/>
  <c r="K79" i="12" s="1"/>
  <c r="M81" i="12"/>
  <c r="O81" i="12"/>
  <c r="Q81" i="12"/>
  <c r="U81" i="12"/>
  <c r="G82" i="12"/>
  <c r="M82" i="12" s="1"/>
  <c r="I82" i="12"/>
  <c r="K82" i="12"/>
  <c r="O82" i="12"/>
  <c r="O79" i="12" s="1"/>
  <c r="Q82" i="12"/>
  <c r="U82" i="12"/>
  <c r="G83" i="12"/>
  <c r="M83" i="12" s="1"/>
  <c r="I83" i="12"/>
  <c r="I79" i="12"/>
  <c r="K83" i="12"/>
  <c r="O83" i="12"/>
  <c r="Q83" i="12"/>
  <c r="U83" i="12"/>
  <c r="U79" i="12" s="1"/>
  <c r="G84" i="12"/>
  <c r="I84" i="12"/>
  <c r="K84" i="12"/>
  <c r="M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/>
  <c r="I86" i="12"/>
  <c r="K86" i="12"/>
  <c r="O86" i="12"/>
  <c r="Q86" i="12"/>
  <c r="Q79" i="12" s="1"/>
  <c r="U86" i="12"/>
  <c r="G88" i="12"/>
  <c r="G87" i="12" s="1"/>
  <c r="I55" i="1" s="1"/>
  <c r="I88" i="12"/>
  <c r="I87" i="12" s="1"/>
  <c r="K88" i="12"/>
  <c r="K87" i="12" s="1"/>
  <c r="M88" i="12"/>
  <c r="M87" i="12"/>
  <c r="O88" i="12"/>
  <c r="O87" i="12" s="1"/>
  <c r="Q88" i="12"/>
  <c r="Q87" i="12" s="1"/>
  <c r="U88" i="12"/>
  <c r="U87" i="12"/>
  <c r="I20" i="1"/>
  <c r="I19" i="1"/>
  <c r="I18" i="1"/>
  <c r="I17" i="1"/>
  <c r="G27" i="1"/>
  <c r="G40" i="1"/>
  <c r="G25" i="1" s="1"/>
  <c r="G26" i="1" s="1"/>
  <c r="F40" i="1"/>
  <c r="G23" i="1" s="1"/>
  <c r="H40" i="1"/>
  <c r="I40" i="1"/>
  <c r="J39" i="1"/>
  <c r="J40" i="1"/>
  <c r="J28" i="1"/>
  <c r="J26" i="1"/>
  <c r="G38" i="1"/>
  <c r="F38" i="1"/>
  <c r="H32" i="1"/>
  <c r="J23" i="1"/>
  <c r="J24" i="1"/>
  <c r="J25" i="1"/>
  <c r="J27" i="1"/>
  <c r="E24" i="1"/>
  <c r="E26" i="1"/>
  <c r="M74" i="12"/>
  <c r="M73" i="12"/>
  <c r="G77" i="12"/>
  <c r="I53" i="1" s="1"/>
  <c r="G24" i="1" l="1"/>
  <c r="G29" i="1"/>
  <c r="M55" i="12"/>
  <c r="M47" i="12"/>
  <c r="M34" i="12"/>
  <c r="I47" i="1"/>
  <c r="M79" i="12"/>
  <c r="M8" i="12"/>
  <c r="H39" i="1"/>
  <c r="I39" i="1" s="1"/>
  <c r="G47" i="12"/>
  <c r="I50" i="1" s="1"/>
  <c r="G79" i="12"/>
  <c r="I54" i="1" s="1"/>
  <c r="G55" i="12"/>
  <c r="I51" i="1" s="1"/>
  <c r="G28" i="1"/>
  <c r="I16" i="1" l="1"/>
  <c r="I21" i="1" s="1"/>
  <c r="I56" i="1"/>
  <c r="G90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<sst xmlns="http://schemas.openxmlformats.org/spreadsheetml/2006/main" count="468" uniqueCount="260">
  <si>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</si>
  <si>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</si>
  <si>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</si>
  <si>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</si>
  <si>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</si>
  <si>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</si>
  <si>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</si>
  <si>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</si>
  <si>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</si>
  <si>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</si>
  <si>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</si>
  <si>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</si>
  <si>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</si>
  <si>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</si>
  <si>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</si>
  <si>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</si>
  <si>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</si>
  <si>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</si>
  <si>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</si>
  <si>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</si>
  <si>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</si>
  <si>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</si>
  <si>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</si>
  <si>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</si>
  <si>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</si>
  <si>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</si>
  <si>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</si>
  <si>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</si>
  <si>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</si>
  <si>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</si>
  <si>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</si>
  <si>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</si>
  <si>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</si>
  <si>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</si>
  <si>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</si>
  <si>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</si>
  <si>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</si>
  <si>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</si>
  <si>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</si>
  <si>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</si>
  <si>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</si>
  <si>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</si>
  <si>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</si>
  <si>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</si>
  <si>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</si>
  <si>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Oprava silnice III/4199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</si>
  <si>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</si>
  <si>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</si>
  <si>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</si>
  <si>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</si>
  <si>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</si>
  <si>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</si>
  <si>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</si>
  <si>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</si>
  <si>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</si>
  <si>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</si>
  <si>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</si>
  <si>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</si>
  <si>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</si>
  <si>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</si>
  <si>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</si>
  <si>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</si>
  <si>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</si>
  <si>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</si>
  <si>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</si>
  <si>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</si>
  <si>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</si>
  <si>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</si>
  <si>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</si>
  <si>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</si>
  <si>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</si>
  <si>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</si>
  <si>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</si>
  <si>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</si>
  <si>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</si>
  <si>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</si>
  <si>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</si>
  <si>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</si>
  <si>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</si>
  <si>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</si>
  <si>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</si>
  <si>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</si>
  <si>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</si>
  <si>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</si>
  <si>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</si>
  <si>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</si>
  <si>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</si>
  <si>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</si>
  <si>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</si>
  <si>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</si>
  <si>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</si>
  <si>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</si>
  <si>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</si>
  <si>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</si>
  <si>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</si>
  <si>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</si>
  <si>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</si>
  <si>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</si>
  <si>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113107223R00</t>
  </si>
  <si>
    <t>Odstranění podkladu nad 200 m2,kam.drcené tl.30 cm, (B3)</t>
  </si>
  <si>
    <t>m2</t>
  </si>
  <si>
    <t>POL1_0</t>
  </si>
  <si>
    <t>113107241R00</t>
  </si>
  <si>
    <t>Odstranění podkladu nad 200 m2, živičného tl.5 cm, (B1)</t>
  </si>
  <si>
    <t>113151114R00</t>
  </si>
  <si>
    <t>Fréz.živič.krytu pl.do 500 m2,pruh do 75 cm,tl.5cm, (B8)</t>
  </si>
  <si>
    <t>113202111R00</t>
  </si>
  <si>
    <t>Vytrhání obrub z krajníků nebo obrubníků stojatých, (B5)</t>
  </si>
  <si>
    <t>m</t>
  </si>
  <si>
    <t>120901122R00</t>
  </si>
  <si>
    <t>Bourání konstrukcí z betonu prokládaného kamenem, (B7)</t>
  </si>
  <si>
    <t>m3</t>
  </si>
  <si>
    <t>122202202R00</t>
  </si>
  <si>
    <t>Odkopávky pro silnice v hor. 3 do 1000 m3, (G1)</t>
  </si>
  <si>
    <t>132201101R00</t>
  </si>
  <si>
    <t>Hloubení rýh š.do 60 cm v hor.3 do 100 m3, STROJNĚ, (G4)</t>
  </si>
  <si>
    <t>132201211R00</t>
  </si>
  <si>
    <t>Hloubení rýh š.do 200 cm hor.3 do 100 m3,STROJNĚ, (G3)</t>
  </si>
  <si>
    <t>133201101R00</t>
  </si>
  <si>
    <t>Hloubení šachet v hor.3 do 100 m3, (G5)</t>
  </si>
  <si>
    <t>151101101R00</t>
  </si>
  <si>
    <t>Pažení a rozepření stěn rýh - příložné - hl. do 2m, (D4)</t>
  </si>
  <si>
    <t>151101111R00</t>
  </si>
  <si>
    <t>Odstranění pažení stěn rýh - příložné - hl. do 2 m, (D4)</t>
  </si>
  <si>
    <t>161101101R00</t>
  </si>
  <si>
    <t>Svislé přemístění výkopku z hor.1-4 do 2,5 m, (G6)</t>
  </si>
  <si>
    <t>162701105R00</t>
  </si>
  <si>
    <t>Vodorovné přemístění výkopku z hor.1-4 do 10000 m, (G7)</t>
  </si>
  <si>
    <t>162701155R00</t>
  </si>
  <si>
    <t>Vodorovné přemístění výkopku z hor.5-7 do 10000 m, (G9)</t>
  </si>
  <si>
    <t>162701109R00</t>
  </si>
  <si>
    <t>Příplatek k vod. přemístění hor.1-4 za další 1 km, (G8)</t>
  </si>
  <si>
    <t>162701159R00</t>
  </si>
  <si>
    <t>Příplatek k vod. přemístění hor.5-7 za další 1 km, (G10)</t>
  </si>
  <si>
    <t>171101141R00</t>
  </si>
  <si>
    <t>Násyp pro silnice a železnice v množství 0,75 m3/m, (G2)</t>
  </si>
  <si>
    <t>171201101R00</t>
  </si>
  <si>
    <t>Uložení sypaniny do násypů nezhutněných, (G20)</t>
  </si>
  <si>
    <t>174101101R00</t>
  </si>
  <si>
    <t>Zásyp jam, rýh, šachet se zhutněním, (D25)</t>
  </si>
  <si>
    <t>175101101R00</t>
  </si>
  <si>
    <t>Obsyp potrubí bez prohození sypaniny, (D24)</t>
  </si>
  <si>
    <t>181101102R00</t>
  </si>
  <si>
    <t>Úprava pláně v zářezech v hor. 1-4, se zhutněním, (A3)</t>
  </si>
  <si>
    <t>199000002R00</t>
  </si>
  <si>
    <t>Poplatky za skládku horniny 1-4, (G11)</t>
  </si>
  <si>
    <t>199000003R00</t>
  </si>
  <si>
    <t>Poplatek za skládku horniny 5-7  (G12)</t>
  </si>
  <si>
    <t>199000007</t>
  </si>
  <si>
    <t>Nákup násypového materiálu vč. dovozu, (C4)</t>
  </si>
  <si>
    <t>58337333</t>
  </si>
  <si>
    <t>Štěrkopísek frakce 0-32 A, (D26)</t>
  </si>
  <si>
    <t>T</t>
  </si>
  <si>
    <t>POL3_0</t>
  </si>
  <si>
    <t>211571111R00</t>
  </si>
  <si>
    <t>Výplň odvodňovacích žeber štěrkopískem tříděným, (E4)</t>
  </si>
  <si>
    <t>212572111R00</t>
  </si>
  <si>
    <t>Lože trativodu ze štěrkopísku tříděného, (E3)</t>
  </si>
  <si>
    <t>212755114R00</t>
  </si>
  <si>
    <t>Trativody z drenážních trubek DN 10 cm bez lože, (E1)</t>
  </si>
  <si>
    <t>289971213R00</t>
  </si>
  <si>
    <t>Zřízení vrstvy z geotextilie skl.do 1:5 š.do 8,5 m, (A11)</t>
  </si>
  <si>
    <t>28611223.A</t>
  </si>
  <si>
    <t>Trubka PVC drenážní flexibilní d 100 mm, (E5)</t>
  </si>
  <si>
    <t>69366044</t>
  </si>
  <si>
    <t>GEOFILTEX 73-SILTEX 73/35 350g/m2 šířka do 8,8 m, (A12)</t>
  </si>
  <si>
    <t>451573111R00</t>
  </si>
  <si>
    <t>Lože pod potrubí ze štěrkopísku do 63 mm, (D6)</t>
  </si>
  <si>
    <t>452111111R00</t>
  </si>
  <si>
    <t>Osazení betonových pražců plochy do 250 cm2, (D7)</t>
  </si>
  <si>
    <t>kus</t>
  </si>
  <si>
    <t>452112121R00</t>
  </si>
  <si>
    <t>Osazení beton. prstenců pod mříže, výšky do 200 mm, (D9)</t>
  </si>
  <si>
    <t>59218562</t>
  </si>
  <si>
    <t>Krajník silniční CBS - K  50x25x8 cm, (D8)</t>
  </si>
  <si>
    <t>59223821</t>
  </si>
  <si>
    <t>Vpusť uliční betonová 660/180 18x66x10 cm, (D10)</t>
  </si>
  <si>
    <t>564851111R00</t>
  </si>
  <si>
    <t>Podklad ze štěrkodrti po zhutnění tloušťky 15 cm, (A4)</t>
  </si>
  <si>
    <t>564861111R00</t>
  </si>
  <si>
    <t>Podklad ze štěrkodrti po zhutnění tloušťky 20 cm, (A5)</t>
  </si>
  <si>
    <t>572PC1</t>
  </si>
  <si>
    <t>Propojení původní a nové živičné konstrukce, , živičná zálivka včetně prořezu  (A10)</t>
  </si>
  <si>
    <t>573111111R00</t>
  </si>
  <si>
    <t>Postřik živičný infiltr.+ posyp, asfalt. 0,60-1,3, kg/m2  (A7)</t>
  </si>
  <si>
    <t>573211111R00</t>
  </si>
  <si>
    <t>Postřik živičný spojovací z asf. 0,15-0,25 kg/m2, (A8)</t>
  </si>
  <si>
    <t>577132111R00</t>
  </si>
  <si>
    <t>Beton asfalt. ACO 11+ obrusný, š.nad 3 m, tl. 4 cm, (A6)</t>
  </si>
  <si>
    <t>577162124R00</t>
  </si>
  <si>
    <t>Beton asfalt. ACL 16+ ložný, š. nad 3 m, tl. 7 cm, (část A6)</t>
  </si>
  <si>
    <t>871313121R00</t>
  </si>
  <si>
    <t>Montáž trub z plastu, gumový kroužek, DN 150, (D12)</t>
  </si>
  <si>
    <t>817314111R00</t>
  </si>
  <si>
    <t>Montáž betonových útesů s hrdlem DN 150, (D11)</t>
  </si>
  <si>
    <t>877313123R00</t>
  </si>
  <si>
    <t>Montáž tvarovek jednoos. plast. gum.kroužek DN 150, (D14)</t>
  </si>
  <si>
    <t>895941111R00</t>
  </si>
  <si>
    <t>Zřízení vpusti uliční z dílců typ UV - 50 normální, (D16)</t>
  </si>
  <si>
    <t>899331111R00</t>
  </si>
  <si>
    <t>Výšková úprava vstupu do 20 cm, zvýšení poklopu, (D27)</t>
  </si>
  <si>
    <t>899203111R00</t>
  </si>
  <si>
    <t>Osazení mříží litinových s rámem do 150 kg, (D21)</t>
  </si>
  <si>
    <t>899623141R00</t>
  </si>
  <si>
    <t>Obetonování potrubí nebo zdiva stok betonem C12/15, (D23)</t>
  </si>
  <si>
    <t>8-PC1</t>
  </si>
  <si>
    <t>Těsnění na přípojku DN 150  (D28)</t>
  </si>
  <si>
    <t>8-PC2</t>
  </si>
  <si>
    <t>Odvrty pro napojení trativodů na UV DN 110 mm, (D29)</t>
  </si>
  <si>
    <t>55242510</t>
  </si>
  <si>
    <t>Mříž pro vozovku s nálevkou 530 x 405 mm atest D, (D22)</t>
  </si>
  <si>
    <t>59223823</t>
  </si>
  <si>
    <t>Dno vpusti bet. TBV-Q 500/626 D 61,6x50x5 cm, (D19)</t>
  </si>
  <si>
    <t>59223824</t>
  </si>
  <si>
    <t>Vpusť uliční betonová TBV-Q 500/590/200V 59x50x5, (D18)</t>
  </si>
  <si>
    <t>59223825</t>
  </si>
  <si>
    <t>Vpusť uliční betonová TBV-Q 500/290 29x50x5 cm, (D17)</t>
  </si>
  <si>
    <t>59223826</t>
  </si>
  <si>
    <t>Vpusť uliční betonová TBV-Q 500/590 59x50x5 cm, (D20)</t>
  </si>
  <si>
    <t>28611120</t>
  </si>
  <si>
    <t>Trubka PVC kanalizační hrdlovaná d 160x4,0x1000 mm, (D13)</t>
  </si>
  <si>
    <t>28650662</t>
  </si>
  <si>
    <t>Koleno kanalizační PVC-U  D 160/30°, (D14)</t>
  </si>
  <si>
    <t>Koleno kanalizační PVC-U  D 160/90°, (D14)</t>
  </si>
  <si>
    <t>914001111R00</t>
  </si>
  <si>
    <t>Osaz sloupků, montáž svislých dopr.značek , (F2)</t>
  </si>
  <si>
    <t>919731122R00</t>
  </si>
  <si>
    <t>Zarovnání styčné plochy živičné tl. do 10 cm, (A9)</t>
  </si>
  <si>
    <t>404452350</t>
  </si>
  <si>
    <t>Sloupek AL 60-350 kompletní, (F3)</t>
  </si>
  <si>
    <t>966006132R00</t>
  </si>
  <si>
    <t>Odstranění doprav.značek se sloupky, s bet.patkami, (F1)</t>
  </si>
  <si>
    <t>979082213R00</t>
  </si>
  <si>
    <t>Vodorovná doprava suti po suchu do 1 km, (G13)</t>
  </si>
  <si>
    <t>t</t>
  </si>
  <si>
    <t>979082219R00</t>
  </si>
  <si>
    <t>Příplatek za dopravu suti po suchu za další 1 km, (G14)</t>
  </si>
  <si>
    <t>979084216R00</t>
  </si>
  <si>
    <t>Vodorovná doprava vybour. hmot po suchu do 5 km, (G15)</t>
  </si>
  <si>
    <t>979084219R00</t>
  </si>
  <si>
    <t>Příplatek k dopravě vybour.hmot za dalších 5 km, (G16)</t>
  </si>
  <si>
    <t>979990103R00</t>
  </si>
  <si>
    <t>Poplatek za skládku suti - vybouraná štěrková, vozovka  (G18)</t>
  </si>
  <si>
    <t>979990113R00</t>
  </si>
  <si>
    <t>Poplatek za skládku suti - obalovaný asfalt, (G19)</t>
  </si>
  <si>
    <t>979999997R00</t>
  </si>
  <si>
    <t>Poplatek za skládku čistá suť - obrubníky, (G17)</t>
  </si>
  <si>
    <t>998225111R00</t>
  </si>
  <si>
    <t>Přesun hmot, pozemní komunikace, kryt živičný</t>
  </si>
  <si>
    <t/>
  </si>
  <si>
    <t>SUM</t>
  </si>
  <si>
    <t>POPUZIV</t>
  </si>
  <si>
    <t>END</t>
  </si>
  <si>
    <t>Správa a údržba silnic, příspěvková organizace kraje</t>
  </si>
  <si>
    <t>70932581</t>
  </si>
  <si>
    <t>Žerotínovo náměstí 3/5</t>
  </si>
  <si>
    <t>601 82 Brno</t>
  </si>
  <si>
    <t>CZ70932581</t>
  </si>
  <si>
    <t xml:space="preserve">Oprava silnice III/4199 Heršpice - práce SÚS </t>
  </si>
  <si>
    <t>SO 101.1 SILNICE III/4199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</si>
</sst>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1" fontId="8" fillId="0" borderId="8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9" xfId="0" applyFont="1" applyBorder="1" applyAlignment="1">
      <alignment vertical="center"/>
    </xf>
    <xf numFmtId="0" fontId="0" fillId="0" borderId="10" xfId="0" applyBorder="1" applyAlignment="1"/>
    <xf numFmtId="0" fontId="0" fillId="0" borderId="7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10" xfId="0" applyNumberFormat="1" applyFont="1" applyBorder="1" applyAlignment="1">
      <alignment horizontal="left" vertical="center"/>
    </xf>
    <xf numFmtId="0" fontId="0" fillId="0" borderId="11" xfId="0" applyBorder="1" applyAlignment="1">
      <alignment horizontal="left" vertical="center" indent="1"/>
    </xf>
    <xf numFmtId="0" fontId="0" fillId="0" borderId="9" xfId="0" applyBorder="1" applyAlignment="1">
      <alignment horizontal="left" vertical="center"/>
    </xf>
    <xf numFmtId="0" fontId="0" fillId="0" borderId="9" xfId="0" applyBorder="1"/>
    <xf numFmtId="1" fontId="8" fillId="0" borderId="12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49" fontId="0" fillId="0" borderId="13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9" xfId="0" applyNumberFormat="1" applyFont="1" applyBorder="1" applyAlignment="1">
      <alignment horizontal="right" vertical="center"/>
    </xf>
    <xf numFmtId="0" fontId="0" fillId="0" borderId="11" xfId="0" applyBorder="1" applyAlignment="1">
      <alignment horizontal="left" indent="1"/>
    </xf>
    <xf numFmtId="0" fontId="0" fillId="0" borderId="14" xfId="0" applyFont="1" applyBorder="1" applyAlignment="1">
      <alignment horizontal="left" vertical="top" indent="1"/>
    </xf>
    <xf numFmtId="0" fontId="0" fillId="0" borderId="15" xfId="0" applyBorder="1" applyAlignment="1">
      <alignment vertical="top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0" fillId="0" borderId="16" xfId="0" applyBorder="1" applyAlignment="1"/>
    <xf numFmtId="0" fontId="0" fillId="0" borderId="6" xfId="0" applyBorder="1" applyAlignment="1">
      <alignment horizontal="left"/>
    </xf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/>
    </xf>
    <xf numFmtId="0" fontId="8" fillId="0" borderId="9" xfId="0" applyFont="1" applyBorder="1"/>
    <xf numFmtId="0" fontId="4" fillId="0" borderId="0" xfId="0" applyFont="1" applyAlignment="1">
      <alignment horizontal="left"/>
    </xf>
    <xf numFmtId="49" fontId="0" fillId="0" borderId="9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10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19" xfId="0" applyNumberFormat="1" applyBorder="1"/>
    <xf numFmtId="3" fontId="0" fillId="4" borderId="20" xfId="0" applyNumberFormat="1" applyFill="1" applyBorder="1" applyAlignment="1"/>
    <xf numFmtId="3" fontId="7" fillId="2" borderId="21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/>
    </xf>
    <xf numFmtId="3" fontId="7" fillId="2" borderId="15" xfId="0" applyNumberFormat="1" applyFont="1" applyFill="1" applyBorder="1" applyAlignment="1">
      <alignment vertical="center" wrapText="1"/>
    </xf>
    <xf numFmtId="3" fontId="7" fillId="2" borderId="22" xfId="0" applyNumberFormat="1" applyFont="1" applyFill="1" applyBorder="1" applyAlignment="1">
      <alignment horizontal="center" vertical="center" wrapText="1"/>
    </xf>
    <xf numFmtId="3" fontId="0" fillId="0" borderId="12" xfId="0" applyNumberFormat="1" applyBorder="1" applyAlignment="1"/>
    <xf numFmtId="3" fontId="0" fillId="0" borderId="18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2" xfId="0" applyNumberFormat="1" applyFont="1" applyFill="1" applyBorder="1" applyAlignment="1">
      <alignment horizontal="center" vertical="center" wrapText="1" shrinkToFit="1"/>
    </xf>
    <xf numFmtId="3" fontId="7" fillId="2" borderId="22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4" borderId="20" xfId="0" applyNumberFormat="1" applyFill="1" applyBorder="1" applyAlignment="1">
      <alignment wrapText="1" shrinkToFit="1"/>
    </xf>
    <xf numFmtId="3" fontId="0" fillId="4" borderId="20" xfId="0" applyNumberFormat="1" applyFill="1" applyBorder="1" applyAlignment="1">
      <alignment shrinkToFit="1"/>
    </xf>
    <xf numFmtId="0" fontId="4" fillId="2" borderId="23" xfId="0" applyFont="1" applyFill="1" applyBorder="1" applyAlignment="1">
      <alignment horizontal="left" vertical="center" indent="1"/>
    </xf>
    <xf numFmtId="0" fontId="5" fillId="2" borderId="24" xfId="0" applyFont="1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4" fontId="4" fillId="2" borderId="24" xfId="0" applyNumberFormat="1" applyFont="1" applyFill="1" applyBorder="1" applyAlignment="1">
      <alignment horizontal="left" vertical="center"/>
    </xf>
    <xf numFmtId="49" fontId="0" fillId="2" borderId="25" xfId="0" applyNumberFormat="1" applyFill="1" applyBorder="1" applyAlignment="1">
      <alignment horizontal="left" vertical="center"/>
    </xf>
    <xf numFmtId="0" fontId="0" fillId="2" borderId="24" xfId="0" applyFill="1" applyBorder="1"/>
    <xf numFmtId="49" fontId="8" fillId="2" borderId="25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49" fontId="7" fillId="0" borderId="19" xfId="0" applyNumberFormat="1" applyFont="1" applyBorder="1" applyAlignment="1">
      <alignment vertical="center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7" fillId="4" borderId="8" xfId="0" applyFont="1" applyFill="1" applyBorder="1"/>
    <xf numFmtId="0" fontId="7" fillId="4" borderId="6" xfId="0" applyFont="1" applyFill="1" applyBorder="1"/>
    <xf numFmtId="0" fontId="15" fillId="2" borderId="22" xfId="0" applyFont="1" applyFill="1" applyBorder="1" applyAlignment="1">
      <alignment horizontal="center" vertical="center" wrapText="1"/>
    </xf>
    <xf numFmtId="49" fontId="7" fillId="0" borderId="21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vertical="center"/>
    </xf>
    <xf numFmtId="4" fontId="7" fillId="0" borderId="26" xfId="0" applyNumberFormat="1" applyFont="1" applyBorder="1" applyAlignment="1">
      <alignment horizontal="center" vertical="center"/>
    </xf>
    <xf numFmtId="4" fontId="7" fillId="0" borderId="26" xfId="0" applyNumberFormat="1" applyFont="1" applyBorder="1" applyAlignment="1">
      <alignment vertical="center"/>
    </xf>
    <xf numFmtId="4" fontId="7" fillId="0" borderId="20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vertical="center"/>
    </xf>
    <xf numFmtId="4" fontId="7" fillId="4" borderId="20" xfId="0" applyNumberFormat="1" applyFont="1" applyFill="1" applyBorder="1" applyAlignment="1">
      <alignment horizontal="center"/>
    </xf>
    <xf numFmtId="4" fontId="7" fillId="4" borderId="20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1" xfId="0" applyNumberFormat="1" applyBorder="1" applyAlignment="1">
      <alignment horizontal="left" vertical="center" indent="1"/>
    </xf>
    <xf numFmtId="0" fontId="0" fillId="0" borderId="18" xfId="0" applyFont="1" applyBorder="1" applyAlignment="1">
      <alignment vertical="center"/>
    </xf>
    <xf numFmtId="0" fontId="0" fillId="2" borderId="18" xfId="0" applyFill="1" applyBorder="1"/>
    <xf numFmtId="49" fontId="0" fillId="2" borderId="9" xfId="0" applyNumberFormat="1" applyFill="1" applyBorder="1" applyAlignment="1"/>
    <xf numFmtId="49" fontId="0" fillId="2" borderId="9" xfId="0" applyNumberFormat="1" applyFill="1" applyBorder="1"/>
    <xf numFmtId="0" fontId="0" fillId="2" borderId="9" xfId="0" applyFill="1" applyBorder="1"/>
    <xf numFmtId="0" fontId="0" fillId="2" borderId="27" xfId="0" applyFill="1" applyBorder="1"/>
    <xf numFmtId="0" fontId="0" fillId="2" borderId="21" xfId="0" applyFill="1" applyBorder="1"/>
    <xf numFmtId="0" fontId="16" fillId="0" borderId="0" xfId="0" applyFont="1"/>
    <xf numFmtId="0" fontId="16" fillId="0" borderId="19" xfId="0" applyFont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22" xfId="0" applyFill="1" applyBorder="1"/>
    <xf numFmtId="49" fontId="0" fillId="2" borderId="22" xfId="0" applyNumberFormat="1" applyFill="1" applyBorder="1"/>
    <xf numFmtId="0" fontId="0" fillId="2" borderId="18" xfId="0" applyFill="1" applyBorder="1" applyAlignment="1">
      <alignment vertical="top"/>
    </xf>
    <xf numFmtId="0" fontId="0" fillId="2" borderId="22" xfId="0" applyFill="1" applyBorder="1" applyAlignment="1">
      <alignment wrapText="1"/>
    </xf>
    <xf numFmtId="0" fontId="16" fillId="0" borderId="19" xfId="0" applyNumberFormat="1" applyFont="1" applyBorder="1" applyAlignment="1">
      <alignment vertical="top"/>
    </xf>
    <xf numFmtId="0" fontId="0" fillId="2" borderId="8" xfId="0" applyNumberFormat="1" applyFill="1" applyBorder="1" applyAlignment="1">
      <alignment vertical="top"/>
    </xf>
    <xf numFmtId="0" fontId="16" fillId="0" borderId="28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6" fillId="0" borderId="19" xfId="0" applyFont="1" applyBorder="1" applyAlignment="1">
      <alignment vertical="top" shrinkToFit="1"/>
    </xf>
    <xf numFmtId="0" fontId="0" fillId="2" borderId="29" xfId="0" applyFill="1" applyBorder="1" applyAlignment="1">
      <alignment vertical="top" shrinkToFit="1"/>
    </xf>
    <xf numFmtId="0" fontId="0" fillId="2" borderId="20" xfId="0" applyFill="1" applyBorder="1" applyAlignment="1">
      <alignment vertical="top" shrinkToFit="1"/>
    </xf>
    <xf numFmtId="0" fontId="0" fillId="2" borderId="8" xfId="0" applyFill="1" applyBorder="1" applyAlignment="1">
      <alignment vertical="top" shrinkToFit="1"/>
    </xf>
    <xf numFmtId="164" fontId="16" fillId="0" borderId="26" xfId="0" applyNumberFormat="1" applyFont="1" applyBorder="1" applyAlignment="1">
      <alignment vertical="top" shrinkToFit="1"/>
    </xf>
    <xf numFmtId="164" fontId="0" fillId="2" borderId="20" xfId="0" applyNumberFormat="1" applyFill="1" applyBorder="1" applyAlignment="1">
      <alignment vertical="top" shrinkToFit="1"/>
    </xf>
    <xf numFmtId="4" fontId="16" fillId="3" borderId="26" xfId="0" applyNumberFormat="1" applyFont="1" applyFill="1" applyBorder="1" applyAlignment="1" applyProtection="1">
      <alignment vertical="top" shrinkToFit="1"/>
      <protection locked="0"/>
    </xf>
    <xf numFmtId="4" fontId="16" fillId="0" borderId="26" xfId="0" applyNumberFormat="1" applyFont="1" applyBorder="1" applyAlignment="1">
      <alignment vertical="top" shrinkToFit="1"/>
    </xf>
    <xf numFmtId="4" fontId="0" fillId="2" borderId="20" xfId="0" applyNumberFormat="1" applyFill="1" applyBorder="1" applyAlignment="1">
      <alignment vertical="top" shrinkToFit="1"/>
    </xf>
    <xf numFmtId="0" fontId="0" fillId="2" borderId="12" xfId="0" applyFill="1" applyBorder="1" applyAlignment="1">
      <alignment vertical="top"/>
    </xf>
    <xf numFmtId="49" fontId="0" fillId="2" borderId="12" xfId="0" applyNumberFormat="1" applyFill="1" applyBorder="1" applyAlignment="1">
      <alignment vertical="top"/>
    </xf>
    <xf numFmtId="49" fontId="0" fillId="2" borderId="18" xfId="0" applyNumberFormat="1" applyFill="1" applyBorder="1" applyAlignment="1">
      <alignment vertical="top"/>
    </xf>
    <xf numFmtId="0" fontId="0" fillId="2" borderId="27" xfId="0" applyFill="1" applyBorder="1" applyAlignment="1">
      <alignment vertical="top"/>
    </xf>
    <xf numFmtId="164" fontId="0" fillId="2" borderId="18" xfId="0" applyNumberFormat="1" applyFill="1" applyBorder="1" applyAlignment="1">
      <alignment vertical="top"/>
    </xf>
    <xf numFmtId="4" fontId="0" fillId="2" borderId="18" xfId="0" applyNumberFormat="1" applyFill="1" applyBorder="1" applyAlignment="1">
      <alignment vertical="top"/>
    </xf>
    <xf numFmtId="0" fontId="16" fillId="0" borderId="8" xfId="0" applyFont="1" applyBorder="1" applyAlignment="1">
      <alignment vertical="top"/>
    </xf>
    <xf numFmtId="0" fontId="16" fillId="0" borderId="8" xfId="0" applyNumberFormat="1" applyFont="1" applyBorder="1" applyAlignment="1">
      <alignment vertical="top"/>
    </xf>
    <xf numFmtId="0" fontId="16" fillId="0" borderId="29" xfId="0" applyFont="1" applyBorder="1" applyAlignment="1">
      <alignment vertical="top" shrinkToFit="1"/>
    </xf>
    <xf numFmtId="164" fontId="16" fillId="0" borderId="20" xfId="0" applyNumberFormat="1" applyFont="1" applyBorder="1" applyAlignment="1">
      <alignment vertical="top" shrinkToFit="1"/>
    </xf>
    <xf numFmtId="4" fontId="16" fillId="3" borderId="20" xfId="0" applyNumberFormat="1" applyFont="1" applyFill="1" applyBorder="1" applyAlignment="1" applyProtection="1">
      <alignment vertical="top" shrinkToFit="1"/>
      <protection locked="0"/>
    </xf>
    <xf numFmtId="4" fontId="16" fillId="0" borderId="20" xfId="0" applyNumberFormat="1" applyFont="1" applyBorder="1" applyAlignment="1">
      <alignment vertical="top" shrinkToFit="1"/>
    </xf>
    <xf numFmtId="0" fontId="16" fillId="0" borderId="20" xfId="0" applyFont="1" applyBorder="1" applyAlignment="1">
      <alignment vertical="top" shrinkToFit="1"/>
    </xf>
    <xf numFmtId="0" fontId="16" fillId="0" borderId="8" xfId="0" applyFont="1" applyBorder="1" applyAlignment="1">
      <alignment vertical="top" shrinkToFit="1"/>
    </xf>
    <xf numFmtId="0" fontId="8" fillId="2" borderId="12" xfId="0" applyFont="1" applyFill="1" applyBorder="1" applyAlignment="1">
      <alignment vertical="top"/>
    </xf>
    <xf numFmtId="49" fontId="8" fillId="2" borderId="9" xfId="0" applyNumberFormat="1" applyFont="1" applyFill="1" applyBorder="1" applyAlignment="1">
      <alignment vertical="top"/>
    </xf>
    <xf numFmtId="0" fontId="8" fillId="2" borderId="9" xfId="0" applyFont="1" applyFill="1" applyBorder="1" applyAlignment="1">
      <alignment vertical="top"/>
    </xf>
    <xf numFmtId="4" fontId="8" fillId="2" borderId="27" xfId="0" applyNumberFormat="1" applyFont="1" applyFill="1" applyBorder="1" applyAlignment="1">
      <alignment vertical="top"/>
    </xf>
    <xf numFmtId="0" fontId="16" fillId="0" borderId="26" xfId="0" applyNumberFormat="1" applyFont="1" applyBorder="1" applyAlignment="1">
      <alignment horizontal="left" vertical="top" wrapText="1"/>
    </xf>
    <xf numFmtId="0" fontId="0" fillId="2" borderId="20" xfId="0" applyNumberFormat="1" applyFill="1" applyBorder="1" applyAlignment="1">
      <alignment horizontal="left" vertical="top" wrapText="1"/>
    </xf>
    <xf numFmtId="0" fontId="16" fillId="0" borderId="2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9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0" borderId="15" xfId="0" applyNumberFormat="1" applyBorder="1" applyAlignment="1"/>
    <xf numFmtId="0" fontId="3" fillId="5" borderId="0" xfId="0" applyFont="1" applyFill="1" applyAlignment="1">
      <alignment horizontal="left" wrapText="1"/>
    </xf>
    <xf numFmtId="4" fontId="7" fillId="4" borderId="20" xfId="0" applyNumberFormat="1" applyFont="1" applyFill="1" applyBorder="1" applyAlignment="1"/>
    <xf numFmtId="4" fontId="7" fillId="0" borderId="26" xfId="0" applyNumberFormat="1" applyFont="1" applyBorder="1" applyAlignment="1">
      <alignment vertical="center"/>
    </xf>
    <xf numFmtId="49" fontId="7" fillId="0" borderId="19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20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6" fillId="2" borderId="15" xfId="0" applyNumberFormat="1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6" xfId="0" applyFont="1" applyFill="1" applyBorder="1" applyAlignment="1">
      <alignment horizontal="center" vertical="center" shrinkToFit="1"/>
    </xf>
    <xf numFmtId="4" fontId="13" fillId="0" borderId="12" xfId="0" applyNumberFormat="1" applyFont="1" applyBorder="1" applyAlignment="1">
      <alignment horizontal="right" vertical="center" indent="1"/>
    </xf>
    <xf numFmtId="4" fontId="13" fillId="0" borderId="27" xfId="0" applyNumberFormat="1" applyFont="1" applyBorder="1" applyAlignment="1">
      <alignment horizontal="right" vertical="center" indent="1"/>
    </xf>
    <xf numFmtId="4" fontId="11" fillId="0" borderId="12" xfId="0" applyNumberFormat="1" applyFont="1" applyBorder="1" applyAlignment="1">
      <alignment horizontal="right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vertical="center"/>
    </xf>
    <xf numFmtId="4" fontId="11" fillId="0" borderId="9" xfId="0" applyNumberFormat="1" applyFont="1" applyBorder="1" applyAlignment="1">
      <alignment vertical="center"/>
    </xf>
    <xf numFmtId="3" fontId="0" fillId="0" borderId="9" xfId="0" applyNumberFormat="1" applyBorder="1"/>
    <xf numFmtId="3" fontId="0" fillId="0" borderId="9" xfId="0" applyNumberFormat="1" applyBorder="1" applyAlignment="1">
      <alignment wrapText="1"/>
    </xf>
    <xf numFmtId="3" fontId="0" fillId="4" borderId="12" xfId="0" applyNumberFormat="1" applyFill="1" applyBorder="1"/>
    <xf numFmtId="3" fontId="0" fillId="4" borderId="9" xfId="0" applyNumberFormat="1" applyFill="1" applyBorder="1"/>
    <xf numFmtId="3" fontId="0" fillId="4" borderId="27" xfId="0" applyNumberFormat="1" applyFill="1" applyBorder="1"/>
    <xf numFmtId="0" fontId="15" fillId="2" borderId="22" xfId="0" applyFont="1" applyFill="1" applyBorder="1" applyAlignment="1">
      <alignment horizontal="center" vertical="center" wrapText="1"/>
    </xf>
    <xf numFmtId="4" fontId="7" fillId="0" borderId="22" xfId="0" applyNumberFormat="1" applyFont="1" applyBorder="1" applyAlignment="1">
      <alignment vertical="center"/>
    </xf>
    <xf numFmtId="49" fontId="7" fillId="0" borderId="21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center" wrapText="1"/>
    </xf>
    <xf numFmtId="0" fontId="0" fillId="0" borderId="15" xfId="0" applyBorder="1" applyAlignment="1">
      <alignment horizontal="center"/>
    </xf>
    <xf numFmtId="4" fontId="13" fillId="0" borderId="13" xfId="0" applyNumberFormat="1" applyFont="1" applyBorder="1" applyAlignment="1">
      <alignment horizontal="right" vertical="center" inden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2" fillId="2" borderId="24" xfId="0" applyNumberFormat="1" applyFont="1" applyFill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 indent="1"/>
    </xf>
    <xf numFmtId="4" fontId="11" fillId="0" borderId="27" xfId="0" applyNumberFormat="1" applyFont="1" applyBorder="1" applyAlignment="1">
      <alignment horizontal="right" vertical="center" indent="1"/>
    </xf>
    <xf numFmtId="2" fontId="12" fillId="2" borderId="24" xfId="0" applyNumberFormat="1" applyFont="1" applyFill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5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27" xfId="0" applyNumberFormat="1" applyBorder="1" applyAlignment="1">
      <alignment vertical="center" shrinkToFit="1"/>
    </xf>
    <xf numFmtId="0" fontId="0" fillId="3" borderId="21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vertical="top" wrapText="1"/>
      <protection locked="0"/>
    </xf>
    <xf numFmtId="0" fontId="0" fillId="3" borderId="15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19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0" fillId="3" borderId="8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mergeCells count="1">
    <mergeCell ref="A2:G2"/>
  </mergeCells>
  <phoneticPr fontId="16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opLeftCell="B1" zoomScaleNormal="100" zoomScaleSheetLayoutView="75" workbookViewId="0">
      <selection activeCell="G6" sqref="G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9" t="s">
        <v>42</v>
      </c>
      <c r="C1" s="230"/>
      <c r="D1" s="230"/>
      <c r="E1" s="230"/>
      <c r="F1" s="230"/>
      <c r="G1" s="230"/>
      <c r="H1" s="230"/>
      <c r="I1" s="230"/>
      <c r="J1" s="231"/>
    </row>
    <row r="2" spans="1:15" ht="23.25" customHeight="1" x14ac:dyDescent="0.2">
      <c r="A2" s="4"/>
      <c r="B2" s="81" t="s">
        <v>40</v>
      </c>
      <c r="C2" s="82"/>
      <c r="D2" s="202" t="s">
        <v>258</v>
      </c>
      <c r="E2" s="203"/>
      <c r="F2" s="203"/>
      <c r="G2" s="203"/>
      <c r="H2" s="203"/>
      <c r="I2" s="203"/>
      <c r="J2" s="204"/>
      <c r="O2" s="2"/>
    </row>
    <row r="3" spans="1:15" ht="23.25" hidden="1" customHeight="1" x14ac:dyDescent="0.2">
      <c r="A3" s="4"/>
      <c r="B3" s="83" t="s">
        <v>43</v>
      </c>
      <c r="C3" s="84"/>
      <c r="D3" s="222"/>
      <c r="E3" s="223"/>
      <c r="F3" s="223"/>
      <c r="G3" s="223"/>
      <c r="H3" s="223"/>
      <c r="I3" s="223"/>
      <c r="J3" s="224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1" t="s">
        <v>253</v>
      </c>
      <c r="E11" s="241"/>
      <c r="F11" s="241"/>
      <c r="G11" s="241"/>
      <c r="H11" s="28" t="s">
        <v>33</v>
      </c>
      <c r="I11" s="193" t="s">
        <v>254</v>
      </c>
      <c r="J11" s="11"/>
    </row>
    <row r="12" spans="1:15" ht="15.75" customHeight="1" x14ac:dyDescent="0.2">
      <c r="A12" s="4"/>
      <c r="B12" s="41"/>
      <c r="C12" s="26"/>
      <c r="D12" s="227" t="s">
        <v>255</v>
      </c>
      <c r="E12" s="227"/>
      <c r="F12" s="227"/>
      <c r="G12" s="227"/>
      <c r="H12" s="28" t="s">
        <v>34</v>
      </c>
      <c r="I12" s="45" t="s">
        <v>257</v>
      </c>
      <c r="J12" s="11"/>
    </row>
    <row r="13" spans="1:15" ht="15.75" customHeight="1" x14ac:dyDescent="0.2">
      <c r="A13" s="4"/>
      <c r="B13" s="42"/>
      <c r="C13" s="93"/>
      <c r="D13" s="228" t="s">
        <v>256</v>
      </c>
      <c r="E13" s="228"/>
      <c r="F13" s="228"/>
      <c r="G13" s="22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0"/>
      <c r="F15" s="240"/>
      <c r="G15" s="225"/>
      <c r="H15" s="225"/>
      <c r="I15" s="225" t="s">
        <v>28</v>
      </c>
      <c r="J15" s="226"/>
    </row>
    <row r="16" spans="1:15" ht="23.25" customHeight="1" x14ac:dyDescent="0.2">
      <c r="A16" s="140" t="s">
        <v>23</v>
      </c>
      <c r="B16" s="141" t="s">
        <v>23</v>
      </c>
      <c r="C16" s="58"/>
      <c r="D16" s="59"/>
      <c r="E16" s="205"/>
      <c r="F16" s="206"/>
      <c r="G16" s="205"/>
      <c r="H16" s="206"/>
      <c r="I16" s="205">
        <f>SUMIF(F47:F55,A16,I47:I55)+SUMIF(F47:F55,"PSU",I47:I55)</f>
        <v>0</v>
      </c>
      <c r="J16" s="221"/>
    </row>
    <row r="17" spans="1:10" ht="23.25" customHeight="1" x14ac:dyDescent="0.2">
      <c r="A17" s="140" t="s">
        <v>24</v>
      </c>
      <c r="B17" s="141" t="s">
        <v>24</v>
      </c>
      <c r="C17" s="58"/>
      <c r="D17" s="59"/>
      <c r="E17" s="205"/>
      <c r="F17" s="206"/>
      <c r="G17" s="205"/>
      <c r="H17" s="206"/>
      <c r="I17" s="205">
        <f>SUMIF(F47:F55,A17,I47:I55)</f>
        <v>0</v>
      </c>
      <c r="J17" s="221"/>
    </row>
    <row r="18" spans="1:10" ht="23.25" customHeight="1" x14ac:dyDescent="0.2">
      <c r="A18" s="140" t="s">
        <v>25</v>
      </c>
      <c r="B18" s="141" t="s">
        <v>25</v>
      </c>
      <c r="C18" s="58"/>
      <c r="D18" s="59"/>
      <c r="E18" s="205"/>
      <c r="F18" s="206"/>
      <c r="G18" s="205"/>
      <c r="H18" s="206"/>
      <c r="I18" s="205">
        <f>SUMIF(F47:F55,A18,I47:I55)</f>
        <v>0</v>
      </c>
      <c r="J18" s="221"/>
    </row>
    <row r="19" spans="1:10" ht="23.25" customHeight="1" x14ac:dyDescent="0.2">
      <c r="A19" s="140" t="s">
        <v>69</v>
      </c>
      <c r="B19" s="141" t="s">
        <v>26</v>
      </c>
      <c r="C19" s="58"/>
      <c r="D19" s="59"/>
      <c r="E19" s="205"/>
      <c r="F19" s="206"/>
      <c r="G19" s="205"/>
      <c r="H19" s="206"/>
      <c r="I19" s="205">
        <f>SUMIF(F47:F55,A19,I47:I55)</f>
        <v>0</v>
      </c>
      <c r="J19" s="221"/>
    </row>
    <row r="20" spans="1:10" ht="23.25" customHeight="1" x14ac:dyDescent="0.2">
      <c r="A20" s="140" t="s">
        <v>70</v>
      </c>
      <c r="B20" s="141" t="s">
        <v>27</v>
      </c>
      <c r="C20" s="58"/>
      <c r="D20" s="59"/>
      <c r="E20" s="205"/>
      <c r="F20" s="206"/>
      <c r="G20" s="205"/>
      <c r="H20" s="206"/>
      <c r="I20" s="205">
        <f>SUMIF(F47:F55,A20,I47:I55)</f>
        <v>0</v>
      </c>
      <c r="J20" s="221"/>
    </row>
    <row r="21" spans="1:10" ht="23.25" customHeight="1" x14ac:dyDescent="0.2">
      <c r="A21" s="4"/>
      <c r="B21" s="74" t="s">
        <v>28</v>
      </c>
      <c r="C21" s="75"/>
      <c r="D21" s="76"/>
      <c r="E21" s="236"/>
      <c r="F21" s="237"/>
      <c r="G21" s="236"/>
      <c r="H21" s="237"/>
      <c r="I21" s="236">
        <f>SUM(I16:J20)</f>
        <v>0</v>
      </c>
      <c r="J21" s="23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9">
        <f>ZakladDPHSniVypocet</f>
        <v>0</v>
      </c>
      <c r="H23" s="210"/>
      <c r="I23" s="21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07">
        <f>ZakladDPHSni*SazbaDPH1/100</f>
        <v>0</v>
      </c>
      <c r="H24" s="208"/>
      <c r="I24" s="20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9">
        <f>ZakladDPHZaklVypocet</f>
        <v>0</v>
      </c>
      <c r="H25" s="210"/>
      <c r="I25" s="21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2">
        <f>ZakladDPHZakl*SazbaDPH2/100</f>
        <v>0</v>
      </c>
      <c r="H26" s="233"/>
      <c r="I26" s="23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4">
        <f>0</f>
        <v>0</v>
      </c>
      <c r="H27" s="234"/>
      <c r="I27" s="234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238">
        <f>ZakladDPHSniVypocet+ZakladDPHZaklVypocet</f>
        <v>0</v>
      </c>
      <c r="H28" s="238"/>
      <c r="I28" s="238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235">
        <f>ZakladDPHSni+DPHSni+ZakladDPHZakl+DPHZakl+Zaokrouhleni</f>
        <v>0</v>
      </c>
      <c r="H29" s="235"/>
      <c r="I29" s="235"/>
      <c r="J29" s="118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43378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0" t="s">
        <v>2</v>
      </c>
      <c r="E35" s="22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">
      <c r="A39" s="96">
        <v>0</v>
      </c>
      <c r="B39" s="102" t="s">
        <v>46</v>
      </c>
      <c r="C39" s="211" t="s">
        <v>45</v>
      </c>
      <c r="D39" s="212"/>
      <c r="E39" s="212"/>
      <c r="F39" s="107">
        <f>'Rozpočet Pol'!AC90</f>
        <v>0</v>
      </c>
      <c r="G39" s="108">
        <f>'Rozpočet Pol'!AD90</f>
        <v>0</v>
      </c>
      <c r="H39" s="109">
        <f>(F39*SazbaDPH1/100)+(G39*SazbaDPH2/100)</f>
        <v>0</v>
      </c>
      <c r="I39" s="109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96"/>
      <c r="B40" s="213" t="s">
        <v>47</v>
      </c>
      <c r="C40" s="214"/>
      <c r="D40" s="214"/>
      <c r="E40" s="215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4" spans="1:10" ht="15.75" x14ac:dyDescent="0.25">
      <c r="B44" s="119" t="s">
        <v>49</v>
      </c>
    </row>
    <row r="46" spans="1:10" ht="25.5" customHeight="1" x14ac:dyDescent="0.2">
      <c r="A46" s="120"/>
      <c r="B46" s="124" t="s">
        <v>16</v>
      </c>
      <c r="C46" s="124" t="s">
        <v>5</v>
      </c>
      <c r="D46" s="125"/>
      <c r="E46" s="125"/>
      <c r="F46" s="128" t="s">
        <v>50</v>
      </c>
      <c r="G46" s="128"/>
      <c r="H46" s="128"/>
      <c r="I46" s="216" t="s">
        <v>28</v>
      </c>
      <c r="J46" s="216"/>
    </row>
    <row r="47" spans="1:10" ht="25.5" customHeight="1" x14ac:dyDescent="0.2">
      <c r="A47" s="121"/>
      <c r="B47" s="129" t="s">
        <v>51</v>
      </c>
      <c r="C47" s="218" t="s">
        <v>52</v>
      </c>
      <c r="D47" s="219"/>
      <c r="E47" s="219"/>
      <c r="F47" s="131" t="s">
        <v>23</v>
      </c>
      <c r="G47" s="132"/>
      <c r="H47" s="132"/>
      <c r="I47" s="217">
        <f>'Rozpočet Pol'!G8</f>
        <v>0</v>
      </c>
      <c r="J47" s="217"/>
    </row>
    <row r="48" spans="1:10" ht="25.5" customHeight="1" x14ac:dyDescent="0.2">
      <c r="A48" s="121"/>
      <c r="B48" s="123" t="s">
        <v>53</v>
      </c>
      <c r="C48" s="197" t="s">
        <v>54</v>
      </c>
      <c r="D48" s="198"/>
      <c r="E48" s="198"/>
      <c r="F48" s="133" t="s">
        <v>23</v>
      </c>
      <c r="G48" s="134"/>
      <c r="H48" s="134"/>
      <c r="I48" s="196">
        <f>'Rozpočet Pol'!G34</f>
        <v>0</v>
      </c>
      <c r="J48" s="196"/>
    </row>
    <row r="49" spans="1:10" ht="25.5" customHeight="1" x14ac:dyDescent="0.2">
      <c r="A49" s="121"/>
      <c r="B49" s="123" t="s">
        <v>55</v>
      </c>
      <c r="C49" s="197" t="s">
        <v>56</v>
      </c>
      <c r="D49" s="198"/>
      <c r="E49" s="198"/>
      <c r="F49" s="133" t="s">
        <v>23</v>
      </c>
      <c r="G49" s="134"/>
      <c r="H49" s="134"/>
      <c r="I49" s="196">
        <f>'Rozpočet Pol'!G41</f>
        <v>0</v>
      </c>
      <c r="J49" s="196"/>
    </row>
    <row r="50" spans="1:10" ht="25.5" customHeight="1" x14ac:dyDescent="0.2">
      <c r="A50" s="121"/>
      <c r="B50" s="123" t="s">
        <v>57</v>
      </c>
      <c r="C50" s="197" t="s">
        <v>58</v>
      </c>
      <c r="D50" s="198"/>
      <c r="E50" s="198"/>
      <c r="F50" s="133" t="s">
        <v>23</v>
      </c>
      <c r="G50" s="134"/>
      <c r="H50" s="134"/>
      <c r="I50" s="196">
        <f>'Rozpočet Pol'!G47</f>
        <v>0</v>
      </c>
      <c r="J50" s="196"/>
    </row>
    <row r="51" spans="1:10" ht="25.5" customHeight="1" x14ac:dyDescent="0.2">
      <c r="A51" s="121"/>
      <c r="B51" s="123" t="s">
        <v>59</v>
      </c>
      <c r="C51" s="197" t="s">
        <v>60</v>
      </c>
      <c r="D51" s="198"/>
      <c r="E51" s="198"/>
      <c r="F51" s="133" t="s">
        <v>23</v>
      </c>
      <c r="G51" s="134"/>
      <c r="H51" s="134"/>
      <c r="I51" s="196">
        <f>'Rozpočet Pol'!G55</f>
        <v>0</v>
      </c>
      <c r="J51" s="196"/>
    </row>
    <row r="52" spans="1:10" ht="25.5" customHeight="1" x14ac:dyDescent="0.2">
      <c r="A52" s="121"/>
      <c r="B52" s="123" t="s">
        <v>61</v>
      </c>
      <c r="C52" s="197" t="s">
        <v>62</v>
      </c>
      <c r="D52" s="198"/>
      <c r="E52" s="198"/>
      <c r="F52" s="133" t="s">
        <v>23</v>
      </c>
      <c r="G52" s="134"/>
      <c r="H52" s="134"/>
      <c r="I52" s="196">
        <f>'Rozpočet Pol'!G73</f>
        <v>0</v>
      </c>
      <c r="J52" s="196"/>
    </row>
    <row r="53" spans="1:10" ht="25.5" customHeight="1" x14ac:dyDescent="0.2">
      <c r="A53" s="121"/>
      <c r="B53" s="123" t="s">
        <v>63</v>
      </c>
      <c r="C53" s="197" t="s">
        <v>64</v>
      </c>
      <c r="D53" s="198"/>
      <c r="E53" s="198"/>
      <c r="F53" s="133" t="s">
        <v>23</v>
      </c>
      <c r="G53" s="134"/>
      <c r="H53" s="134"/>
      <c r="I53" s="196">
        <f>'Rozpočet Pol'!G77</f>
        <v>0</v>
      </c>
      <c r="J53" s="196"/>
    </row>
    <row r="54" spans="1:10" ht="25.5" customHeight="1" x14ac:dyDescent="0.2">
      <c r="A54" s="121"/>
      <c r="B54" s="123" t="s">
        <v>65</v>
      </c>
      <c r="C54" s="197" t="s">
        <v>66</v>
      </c>
      <c r="D54" s="198"/>
      <c r="E54" s="198"/>
      <c r="F54" s="133" t="s">
        <v>23</v>
      </c>
      <c r="G54" s="134"/>
      <c r="H54" s="134"/>
      <c r="I54" s="196">
        <f>'Rozpočet Pol'!G79</f>
        <v>0</v>
      </c>
      <c r="J54" s="196"/>
    </row>
    <row r="55" spans="1:10" ht="25.5" customHeight="1" x14ac:dyDescent="0.2">
      <c r="A55" s="121"/>
      <c r="B55" s="130" t="s">
        <v>67</v>
      </c>
      <c r="C55" s="200" t="s">
        <v>68</v>
      </c>
      <c r="D55" s="201"/>
      <c r="E55" s="201"/>
      <c r="F55" s="135" t="s">
        <v>23</v>
      </c>
      <c r="G55" s="136"/>
      <c r="H55" s="136"/>
      <c r="I55" s="199">
        <f>'Rozpočet Pol'!G87</f>
        <v>0</v>
      </c>
      <c r="J55" s="199"/>
    </row>
    <row r="56" spans="1:10" ht="25.5" customHeight="1" x14ac:dyDescent="0.2">
      <c r="A56" s="122"/>
      <c r="B56" s="126" t="s">
        <v>1</v>
      </c>
      <c r="C56" s="126"/>
      <c r="D56" s="127"/>
      <c r="E56" s="127"/>
      <c r="F56" s="137"/>
      <c r="G56" s="138"/>
      <c r="H56" s="138"/>
      <c r="I56" s="195">
        <f>SUM(I47:I55)</f>
        <v>0</v>
      </c>
      <c r="J56" s="195"/>
    </row>
    <row r="57" spans="1:10" x14ac:dyDescent="0.2">
      <c r="F57" s="139"/>
      <c r="G57" s="95"/>
      <c r="H57" s="139"/>
      <c r="I57" s="95"/>
      <c r="J57" s="95"/>
    </row>
    <row r="58" spans="1:10" x14ac:dyDescent="0.2">
      <c r="F58" s="139"/>
      <c r="G58" s="95"/>
      <c r="H58" s="139"/>
      <c r="I58" s="95"/>
      <c r="J58" s="95"/>
    </row>
    <row r="59" spans="1:10" x14ac:dyDescent="0.2">
      <c r="F59" s="139"/>
      <c r="G59" s="95"/>
      <c r="H59" s="139"/>
      <c r="I59" s="95"/>
      <c r="J59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I21:J21"/>
    <mergeCell ref="G19:H19"/>
    <mergeCell ref="G20:H20"/>
    <mergeCell ref="E15:F15"/>
    <mergeCell ref="D11:G11"/>
    <mergeCell ref="G15:H15"/>
    <mergeCell ref="G24:I24"/>
    <mergeCell ref="G23:I23"/>
    <mergeCell ref="E19:F19"/>
    <mergeCell ref="I48:J48"/>
    <mergeCell ref="C48:E48"/>
    <mergeCell ref="C39:E39"/>
    <mergeCell ref="B40:E40"/>
    <mergeCell ref="I46:J46"/>
    <mergeCell ref="I47:J47"/>
    <mergeCell ref="C47:E47"/>
    <mergeCell ref="D35:E35"/>
    <mergeCell ref="E20:F20"/>
    <mergeCell ref="I20:J20"/>
    <mergeCell ref="D2:J2"/>
    <mergeCell ref="E17:F17"/>
    <mergeCell ref="G16:H16"/>
    <mergeCell ref="G17:H17"/>
    <mergeCell ref="G18:H18"/>
    <mergeCell ref="I18:J18"/>
    <mergeCell ref="E18:F18"/>
    <mergeCell ref="D3:J3"/>
    <mergeCell ref="I15:J15"/>
    <mergeCell ref="E16:F16"/>
    <mergeCell ref="D12:G12"/>
    <mergeCell ref="D13:G13"/>
    <mergeCell ref="I17:J17"/>
    <mergeCell ref="I51:J51"/>
    <mergeCell ref="C51:E51"/>
    <mergeCell ref="I55:J55"/>
    <mergeCell ref="C55:E55"/>
    <mergeCell ref="I49:J49"/>
    <mergeCell ref="C49:E49"/>
    <mergeCell ref="I50:J50"/>
    <mergeCell ref="C50:E50"/>
    <mergeCell ref="I56:J56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79" t="s">
        <v>41</v>
      </c>
      <c r="B2" s="78"/>
      <c r="C2" s="244"/>
      <c r="D2" s="244"/>
      <c r="E2" s="244"/>
      <c r="F2" s="244"/>
      <c r="G2" s="245"/>
    </row>
    <row r="3" spans="1:7" ht="24.95" hidden="1" customHeight="1" x14ac:dyDescent="0.2">
      <c r="A3" s="79" t="s">
        <v>7</v>
      </c>
      <c r="B3" s="78"/>
      <c r="C3" s="244"/>
      <c r="D3" s="244"/>
      <c r="E3" s="244"/>
      <c r="F3" s="244"/>
      <c r="G3" s="245"/>
    </row>
    <row r="4" spans="1:7" ht="24.95" hidden="1" customHeight="1" x14ac:dyDescent="0.2">
      <c r="A4" s="79" t="s">
        <v>8</v>
      </c>
      <c r="B4" s="78"/>
      <c r="C4" s="244"/>
      <c r="D4" s="244"/>
      <c r="E4" s="244"/>
      <c r="F4" s="244"/>
      <c r="G4" s="24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6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0"/>
  <sheetViews>
    <sheetView tabSelected="1" topLeftCell="A45" workbookViewId="0">
      <selection activeCell="C6" sqref="C6"/>
    </sheetView>
  </sheetViews>
  <sheetFormatPr defaultRowHeight="12.75" outlineLevelRow="1" x14ac:dyDescent="0.2"/>
  <cols>
    <col min="1" max="1" width="4.28515625" customWidth="1"/>
    <col min="2" max="2" width="14.42578125" style="94" customWidth="1"/>
    <col min="3" max="3" width="38.28515625" style="94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8" t="s">
        <v>6</v>
      </c>
      <c r="B1" s="258"/>
      <c r="C1" s="258"/>
      <c r="D1" s="258"/>
      <c r="E1" s="258"/>
      <c r="F1" s="258"/>
      <c r="G1" s="258"/>
      <c r="AE1" t="s">
        <v>72</v>
      </c>
    </row>
    <row r="2" spans="1:60" ht="25.15" customHeight="1" x14ac:dyDescent="0.2">
      <c r="A2" s="142" t="s">
        <v>71</v>
      </c>
      <c r="B2" s="78"/>
      <c r="C2" s="259" t="s">
        <v>259</v>
      </c>
      <c r="D2" s="260"/>
      <c r="E2" s="260"/>
      <c r="F2" s="260"/>
      <c r="G2" s="261"/>
      <c r="AE2" t="s">
        <v>73</v>
      </c>
    </row>
    <row r="3" spans="1:60" ht="25.15" hidden="1" customHeight="1" x14ac:dyDescent="0.2">
      <c r="A3" s="142" t="s">
        <v>7</v>
      </c>
      <c r="B3" s="78"/>
      <c r="C3" s="259"/>
      <c r="D3" s="260"/>
      <c r="E3" s="260"/>
      <c r="F3" s="260"/>
      <c r="G3" s="261"/>
      <c r="AE3" t="s">
        <v>74</v>
      </c>
    </row>
    <row r="4" spans="1:60" ht="25.15" hidden="1" customHeight="1" x14ac:dyDescent="0.2">
      <c r="A4" s="142" t="s">
        <v>8</v>
      </c>
      <c r="B4" s="78"/>
      <c r="C4" s="259"/>
      <c r="D4" s="260"/>
      <c r="E4" s="260"/>
      <c r="F4" s="260"/>
      <c r="G4" s="261"/>
      <c r="AE4" t="s">
        <v>75</v>
      </c>
    </row>
    <row r="5" spans="1:60" hidden="1" x14ac:dyDescent="0.2">
      <c r="A5" s="143" t="s">
        <v>76</v>
      </c>
      <c r="B5" s="144"/>
      <c r="C5" s="145"/>
      <c r="D5" s="146"/>
      <c r="E5" s="146"/>
      <c r="F5" s="146"/>
      <c r="G5" s="147"/>
      <c r="AE5" t="s">
        <v>77</v>
      </c>
    </row>
    <row r="7" spans="1:60" ht="38.25" x14ac:dyDescent="0.2">
      <c r="A7" s="152" t="s">
        <v>78</v>
      </c>
      <c r="B7" s="153" t="s">
        <v>79</v>
      </c>
      <c r="C7" s="153" t="s">
        <v>80</v>
      </c>
      <c r="D7" s="152" t="s">
        <v>81</v>
      </c>
      <c r="E7" s="152" t="s">
        <v>82</v>
      </c>
      <c r="F7" s="148" t="s">
        <v>83</v>
      </c>
      <c r="G7" s="152" t="s">
        <v>28</v>
      </c>
      <c r="H7" s="155" t="s">
        <v>29</v>
      </c>
      <c r="I7" s="155" t="s">
        <v>84</v>
      </c>
      <c r="J7" s="155" t="s">
        <v>30</v>
      </c>
      <c r="K7" s="155" t="s">
        <v>85</v>
      </c>
      <c r="L7" s="155" t="s">
        <v>86</v>
      </c>
      <c r="M7" s="155" t="s">
        <v>87</v>
      </c>
      <c r="N7" s="155" t="s">
        <v>88</v>
      </c>
      <c r="O7" s="155" t="s">
        <v>89</v>
      </c>
      <c r="P7" s="155" t="s">
        <v>90</v>
      </c>
      <c r="Q7" s="155" t="s">
        <v>91</v>
      </c>
      <c r="R7" s="155" t="s">
        <v>92</v>
      </c>
      <c r="S7" s="155" t="s">
        <v>93</v>
      </c>
      <c r="T7" s="155" t="s">
        <v>94</v>
      </c>
      <c r="U7" s="155" t="s">
        <v>95</v>
      </c>
    </row>
    <row r="8" spans="1:60" x14ac:dyDescent="0.2">
      <c r="A8" s="169" t="s">
        <v>96</v>
      </c>
      <c r="B8" s="170" t="s">
        <v>51</v>
      </c>
      <c r="C8" s="171" t="s">
        <v>52</v>
      </c>
      <c r="D8" s="172"/>
      <c r="E8" s="173"/>
      <c r="F8" s="174"/>
      <c r="G8" s="174">
        <f>SUMIF(AE9:AE33,"&lt;&gt;NOR",G9:G33)</f>
        <v>0</v>
      </c>
      <c r="H8" s="174"/>
      <c r="I8" s="174">
        <f>SUM(I9:I33)</f>
        <v>0</v>
      </c>
      <c r="J8" s="174"/>
      <c r="K8" s="174">
        <f>SUM(K9:K33)</f>
        <v>0</v>
      </c>
      <c r="L8" s="174"/>
      <c r="M8" s="174">
        <f>SUM(M9:M33)</f>
        <v>0</v>
      </c>
      <c r="N8" s="154"/>
      <c r="O8" s="154">
        <f>SUM(O9:O33)</f>
        <v>30.987130000000001</v>
      </c>
      <c r="P8" s="154"/>
      <c r="Q8" s="154">
        <f>SUM(Q9:Q33)</f>
        <v>260.26260000000002</v>
      </c>
      <c r="R8" s="154"/>
      <c r="S8" s="154"/>
      <c r="T8" s="169"/>
      <c r="U8" s="154">
        <f>SUM(U9:U33)</f>
        <v>583.45000000000005</v>
      </c>
      <c r="AE8" t="s">
        <v>97</v>
      </c>
    </row>
    <row r="9" spans="1:60" ht="22.5" outlineLevel="1" x14ac:dyDescent="0.2">
      <c r="A9" s="150">
        <v>1</v>
      </c>
      <c r="B9" s="156" t="s">
        <v>98</v>
      </c>
      <c r="C9" s="187" t="s">
        <v>99</v>
      </c>
      <c r="D9" s="158" t="s">
        <v>100</v>
      </c>
      <c r="E9" s="164">
        <v>516.1</v>
      </c>
      <c r="F9" s="166"/>
      <c r="G9" s="167">
        <f t="shared" ref="G9:G33" si="0">ROUND(E9*F9,2)</f>
        <v>0</v>
      </c>
      <c r="H9" s="166"/>
      <c r="I9" s="167">
        <f t="shared" ref="I9:I33" si="1">ROUND(E9*H9,2)</f>
        <v>0</v>
      </c>
      <c r="J9" s="166"/>
      <c r="K9" s="167">
        <f t="shared" ref="K9:K33" si="2">ROUND(E9*J9,2)</f>
        <v>0</v>
      </c>
      <c r="L9" s="167">
        <v>21</v>
      </c>
      <c r="M9" s="167">
        <f t="shared" ref="M9:M33" si="3">G9*(1+L9/100)</f>
        <v>0</v>
      </c>
      <c r="N9" s="159">
        <v>0</v>
      </c>
      <c r="O9" s="159">
        <f t="shared" ref="O9:O33" si="4">ROUND(E9*N9,5)</f>
        <v>0</v>
      </c>
      <c r="P9" s="159">
        <v>0.4</v>
      </c>
      <c r="Q9" s="159">
        <f t="shared" ref="Q9:Q33" si="5">ROUND(E9*P9,5)</f>
        <v>206.44</v>
      </c>
      <c r="R9" s="159"/>
      <c r="S9" s="159"/>
      <c r="T9" s="160">
        <v>0.12</v>
      </c>
      <c r="U9" s="159">
        <f t="shared" ref="U9:U33" si="6">ROUND(E9*T9,2)</f>
        <v>61.93</v>
      </c>
      <c r="V9" s="149"/>
      <c r="W9" s="149"/>
      <c r="X9" s="149"/>
      <c r="Y9" s="149"/>
      <c r="Z9" s="149"/>
      <c r="AA9" s="149"/>
      <c r="AB9" s="149"/>
      <c r="AC9" s="149"/>
      <c r="AD9" s="149"/>
      <c r="AE9" s="149" t="s">
        <v>101</v>
      </c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2.5" outlineLevel="1" x14ac:dyDescent="0.2">
      <c r="A10" s="150">
        <v>2</v>
      </c>
      <c r="B10" s="156" t="s">
        <v>102</v>
      </c>
      <c r="C10" s="187" t="s">
        <v>103</v>
      </c>
      <c r="D10" s="158" t="s">
        <v>100</v>
      </c>
      <c r="E10" s="164">
        <v>516.1</v>
      </c>
      <c r="F10" s="166"/>
      <c r="G10" s="167">
        <f t="shared" si="0"/>
        <v>0</v>
      </c>
      <c r="H10" s="166"/>
      <c r="I10" s="167">
        <f t="shared" si="1"/>
        <v>0</v>
      </c>
      <c r="J10" s="166"/>
      <c r="K10" s="167">
        <f t="shared" si="2"/>
        <v>0</v>
      </c>
      <c r="L10" s="167">
        <v>21</v>
      </c>
      <c r="M10" s="167">
        <f t="shared" si="3"/>
        <v>0</v>
      </c>
      <c r="N10" s="159">
        <v>0</v>
      </c>
      <c r="O10" s="159">
        <f t="shared" si="4"/>
        <v>0</v>
      </c>
      <c r="P10" s="159">
        <v>9.8000000000000004E-2</v>
      </c>
      <c r="Q10" s="159">
        <f t="shared" si="5"/>
        <v>50.577800000000003</v>
      </c>
      <c r="R10" s="159"/>
      <c r="S10" s="159"/>
      <c r="T10" s="160">
        <v>0.04</v>
      </c>
      <c r="U10" s="159">
        <f t="shared" si="6"/>
        <v>20.64</v>
      </c>
      <c r="V10" s="149"/>
      <c r="W10" s="149"/>
      <c r="X10" s="149"/>
      <c r="Y10" s="149"/>
      <c r="Z10" s="149"/>
      <c r="AA10" s="149"/>
      <c r="AB10" s="149"/>
      <c r="AC10" s="149"/>
      <c r="AD10" s="149"/>
      <c r="AE10" s="149" t="s">
        <v>101</v>
      </c>
      <c r="AF10" s="149"/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ht="22.5" outlineLevel="1" x14ac:dyDescent="0.2">
      <c r="A11" s="150">
        <v>3</v>
      </c>
      <c r="B11" s="156" t="s">
        <v>104</v>
      </c>
      <c r="C11" s="187" t="s">
        <v>105</v>
      </c>
      <c r="D11" s="158" t="s">
        <v>100</v>
      </c>
      <c r="E11" s="164">
        <v>25.08</v>
      </c>
      <c r="F11" s="166"/>
      <c r="G11" s="167">
        <f t="shared" si="0"/>
        <v>0</v>
      </c>
      <c r="H11" s="166"/>
      <c r="I11" s="167">
        <f t="shared" si="1"/>
        <v>0</v>
      </c>
      <c r="J11" s="166"/>
      <c r="K11" s="167">
        <f t="shared" si="2"/>
        <v>0</v>
      </c>
      <c r="L11" s="167">
        <v>21</v>
      </c>
      <c r="M11" s="167">
        <f t="shared" si="3"/>
        <v>0</v>
      </c>
      <c r="N11" s="159">
        <v>0</v>
      </c>
      <c r="O11" s="159">
        <f t="shared" si="4"/>
        <v>0</v>
      </c>
      <c r="P11" s="159">
        <v>0.06</v>
      </c>
      <c r="Q11" s="159">
        <f t="shared" si="5"/>
        <v>1.5047999999999999</v>
      </c>
      <c r="R11" s="159"/>
      <c r="S11" s="159"/>
      <c r="T11" s="160">
        <v>0.08</v>
      </c>
      <c r="U11" s="159">
        <f t="shared" si="6"/>
        <v>2.0099999999999998</v>
      </c>
      <c r="V11" s="149"/>
      <c r="W11" s="149"/>
      <c r="X11" s="149"/>
      <c r="Y11" s="149"/>
      <c r="Z11" s="149"/>
      <c r="AA11" s="149"/>
      <c r="AB11" s="149"/>
      <c r="AC11" s="149"/>
      <c r="AD11" s="149"/>
      <c r="AE11" s="149" t="s">
        <v>101</v>
      </c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2.5" outlineLevel="1" x14ac:dyDescent="0.2">
      <c r="A12" s="150">
        <v>4</v>
      </c>
      <c r="B12" s="156" t="s">
        <v>106</v>
      </c>
      <c r="C12" s="187" t="s">
        <v>107</v>
      </c>
      <c r="D12" s="158" t="s">
        <v>108</v>
      </c>
      <c r="E12" s="164">
        <v>12</v>
      </c>
      <c r="F12" s="166"/>
      <c r="G12" s="167">
        <f t="shared" si="0"/>
        <v>0</v>
      </c>
      <c r="H12" s="166"/>
      <c r="I12" s="167">
        <f t="shared" si="1"/>
        <v>0</v>
      </c>
      <c r="J12" s="166"/>
      <c r="K12" s="167">
        <f t="shared" si="2"/>
        <v>0</v>
      </c>
      <c r="L12" s="167">
        <v>21</v>
      </c>
      <c r="M12" s="167">
        <f t="shared" si="3"/>
        <v>0</v>
      </c>
      <c r="N12" s="159">
        <v>0</v>
      </c>
      <c r="O12" s="159">
        <f t="shared" si="4"/>
        <v>0</v>
      </c>
      <c r="P12" s="159">
        <v>0.14499999999999999</v>
      </c>
      <c r="Q12" s="159">
        <f t="shared" si="5"/>
        <v>1.74</v>
      </c>
      <c r="R12" s="159"/>
      <c r="S12" s="159"/>
      <c r="T12" s="160">
        <v>0.13</v>
      </c>
      <c r="U12" s="159">
        <f t="shared" si="6"/>
        <v>1.56</v>
      </c>
      <c r="V12" s="149"/>
      <c r="W12" s="149"/>
      <c r="X12" s="149"/>
      <c r="Y12" s="149"/>
      <c r="Z12" s="149"/>
      <c r="AA12" s="149"/>
      <c r="AB12" s="149"/>
      <c r="AC12" s="149"/>
      <c r="AD12" s="149"/>
      <c r="AE12" s="149" t="s">
        <v>101</v>
      </c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22.5" outlineLevel="1" x14ac:dyDescent="0.2">
      <c r="A13" s="150">
        <v>5</v>
      </c>
      <c r="B13" s="156" t="s">
        <v>109</v>
      </c>
      <c r="C13" s="187" t="s">
        <v>110</v>
      </c>
      <c r="D13" s="158" t="s">
        <v>111</v>
      </c>
      <c r="E13" s="164">
        <v>7.18</v>
      </c>
      <c r="F13" s="166"/>
      <c r="G13" s="167">
        <f t="shared" si="0"/>
        <v>0</v>
      </c>
      <c r="H13" s="166"/>
      <c r="I13" s="167">
        <f t="shared" si="1"/>
        <v>0</v>
      </c>
      <c r="J13" s="166"/>
      <c r="K13" s="167">
        <f t="shared" si="2"/>
        <v>0</v>
      </c>
      <c r="L13" s="167">
        <v>21</v>
      </c>
      <c r="M13" s="167">
        <f t="shared" si="3"/>
        <v>0</v>
      </c>
      <c r="N13" s="159">
        <v>0</v>
      </c>
      <c r="O13" s="159">
        <f t="shared" si="4"/>
        <v>0</v>
      </c>
      <c r="P13" s="159">
        <v>0</v>
      </c>
      <c r="Q13" s="159">
        <f t="shared" si="5"/>
        <v>0</v>
      </c>
      <c r="R13" s="159"/>
      <c r="S13" s="159"/>
      <c r="T13" s="160">
        <v>33.99</v>
      </c>
      <c r="U13" s="159">
        <f t="shared" si="6"/>
        <v>244.05</v>
      </c>
      <c r="V13" s="149"/>
      <c r="W13" s="149"/>
      <c r="X13" s="149"/>
      <c r="Y13" s="149"/>
      <c r="Z13" s="149"/>
      <c r="AA13" s="149"/>
      <c r="AB13" s="149"/>
      <c r="AC13" s="149"/>
      <c r="AD13" s="149"/>
      <c r="AE13" s="149" t="s">
        <v>101</v>
      </c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0">
        <v>6</v>
      </c>
      <c r="B14" s="156" t="s">
        <v>112</v>
      </c>
      <c r="C14" s="187" t="s">
        <v>113</v>
      </c>
      <c r="D14" s="158" t="s">
        <v>111</v>
      </c>
      <c r="E14" s="164">
        <v>396.38</v>
      </c>
      <c r="F14" s="166"/>
      <c r="G14" s="167">
        <f t="shared" si="0"/>
        <v>0</v>
      </c>
      <c r="H14" s="166"/>
      <c r="I14" s="167">
        <f t="shared" si="1"/>
        <v>0</v>
      </c>
      <c r="J14" s="166"/>
      <c r="K14" s="167">
        <f t="shared" si="2"/>
        <v>0</v>
      </c>
      <c r="L14" s="167">
        <v>21</v>
      </c>
      <c r="M14" s="167">
        <f t="shared" si="3"/>
        <v>0</v>
      </c>
      <c r="N14" s="159">
        <v>0</v>
      </c>
      <c r="O14" s="159">
        <f t="shared" si="4"/>
        <v>0</v>
      </c>
      <c r="P14" s="159">
        <v>0</v>
      </c>
      <c r="Q14" s="159">
        <f t="shared" si="5"/>
        <v>0</v>
      </c>
      <c r="R14" s="159"/>
      <c r="S14" s="159"/>
      <c r="T14" s="160">
        <v>0.22</v>
      </c>
      <c r="U14" s="159">
        <f t="shared" si="6"/>
        <v>87.2</v>
      </c>
      <c r="V14" s="149"/>
      <c r="W14" s="149"/>
      <c r="X14" s="149"/>
      <c r="Y14" s="149"/>
      <c r="Z14" s="149"/>
      <c r="AA14" s="149"/>
      <c r="AB14" s="149"/>
      <c r="AC14" s="149"/>
      <c r="AD14" s="149"/>
      <c r="AE14" s="149" t="s">
        <v>101</v>
      </c>
      <c r="AF14" s="149"/>
      <c r="AG14" s="149"/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ht="22.5" outlineLevel="1" x14ac:dyDescent="0.2">
      <c r="A15" s="150">
        <v>7</v>
      </c>
      <c r="B15" s="156" t="s">
        <v>114</v>
      </c>
      <c r="C15" s="187" t="s">
        <v>115</v>
      </c>
      <c r="D15" s="158" t="s">
        <v>111</v>
      </c>
      <c r="E15" s="164">
        <v>13.56</v>
      </c>
      <c r="F15" s="166"/>
      <c r="G15" s="167">
        <f t="shared" si="0"/>
        <v>0</v>
      </c>
      <c r="H15" s="166"/>
      <c r="I15" s="167">
        <f t="shared" si="1"/>
        <v>0</v>
      </c>
      <c r="J15" s="166"/>
      <c r="K15" s="167">
        <f t="shared" si="2"/>
        <v>0</v>
      </c>
      <c r="L15" s="167">
        <v>21</v>
      </c>
      <c r="M15" s="167">
        <f t="shared" si="3"/>
        <v>0</v>
      </c>
      <c r="N15" s="159">
        <v>0</v>
      </c>
      <c r="O15" s="159">
        <f t="shared" si="4"/>
        <v>0</v>
      </c>
      <c r="P15" s="159">
        <v>0</v>
      </c>
      <c r="Q15" s="159">
        <f t="shared" si="5"/>
        <v>0</v>
      </c>
      <c r="R15" s="159"/>
      <c r="S15" s="159"/>
      <c r="T15" s="160">
        <v>0.28999999999999998</v>
      </c>
      <c r="U15" s="159">
        <f t="shared" si="6"/>
        <v>3.93</v>
      </c>
      <c r="V15" s="149"/>
      <c r="W15" s="149"/>
      <c r="X15" s="149"/>
      <c r="Y15" s="149"/>
      <c r="Z15" s="149"/>
      <c r="AA15" s="149"/>
      <c r="AB15" s="149"/>
      <c r="AC15" s="149"/>
      <c r="AD15" s="149"/>
      <c r="AE15" s="149" t="s">
        <v>101</v>
      </c>
      <c r="AF15" s="149"/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22.5" outlineLevel="1" x14ac:dyDescent="0.2">
      <c r="A16" s="150">
        <v>8</v>
      </c>
      <c r="B16" s="156" t="s">
        <v>116</v>
      </c>
      <c r="C16" s="187" t="s">
        <v>117</v>
      </c>
      <c r="D16" s="158" t="s">
        <v>111</v>
      </c>
      <c r="E16" s="164">
        <v>20.62</v>
      </c>
      <c r="F16" s="166"/>
      <c r="G16" s="167">
        <f t="shared" si="0"/>
        <v>0</v>
      </c>
      <c r="H16" s="166"/>
      <c r="I16" s="167">
        <f t="shared" si="1"/>
        <v>0</v>
      </c>
      <c r="J16" s="166"/>
      <c r="K16" s="167">
        <f t="shared" si="2"/>
        <v>0</v>
      </c>
      <c r="L16" s="167">
        <v>21</v>
      </c>
      <c r="M16" s="167">
        <f t="shared" si="3"/>
        <v>0</v>
      </c>
      <c r="N16" s="159">
        <v>0</v>
      </c>
      <c r="O16" s="159">
        <f t="shared" si="4"/>
        <v>0</v>
      </c>
      <c r="P16" s="159">
        <v>0</v>
      </c>
      <c r="Q16" s="159">
        <f t="shared" si="5"/>
        <v>0</v>
      </c>
      <c r="R16" s="159"/>
      <c r="S16" s="159"/>
      <c r="T16" s="160">
        <v>0.22</v>
      </c>
      <c r="U16" s="159">
        <f t="shared" si="6"/>
        <v>4.54</v>
      </c>
      <c r="V16" s="149"/>
      <c r="W16" s="149"/>
      <c r="X16" s="149"/>
      <c r="Y16" s="149"/>
      <c r="Z16" s="149"/>
      <c r="AA16" s="149"/>
      <c r="AB16" s="149"/>
      <c r="AC16" s="149"/>
      <c r="AD16" s="149"/>
      <c r="AE16" s="149" t="s">
        <v>101</v>
      </c>
      <c r="AF16" s="149"/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0">
        <v>9</v>
      </c>
      <c r="B17" s="156" t="s">
        <v>118</v>
      </c>
      <c r="C17" s="187" t="s">
        <v>119</v>
      </c>
      <c r="D17" s="158" t="s">
        <v>111</v>
      </c>
      <c r="E17" s="164">
        <v>8.64</v>
      </c>
      <c r="F17" s="166"/>
      <c r="G17" s="167">
        <f t="shared" si="0"/>
        <v>0</v>
      </c>
      <c r="H17" s="166"/>
      <c r="I17" s="167">
        <f t="shared" si="1"/>
        <v>0</v>
      </c>
      <c r="J17" s="166"/>
      <c r="K17" s="167">
        <f t="shared" si="2"/>
        <v>0</v>
      </c>
      <c r="L17" s="167">
        <v>21</v>
      </c>
      <c r="M17" s="167">
        <f t="shared" si="3"/>
        <v>0</v>
      </c>
      <c r="N17" s="159">
        <v>0</v>
      </c>
      <c r="O17" s="159">
        <f t="shared" si="4"/>
        <v>0</v>
      </c>
      <c r="P17" s="159">
        <v>0</v>
      </c>
      <c r="Q17" s="159">
        <f t="shared" si="5"/>
        <v>0</v>
      </c>
      <c r="R17" s="159"/>
      <c r="S17" s="159"/>
      <c r="T17" s="160">
        <v>3.13</v>
      </c>
      <c r="U17" s="159">
        <f t="shared" si="6"/>
        <v>27.04</v>
      </c>
      <c r="V17" s="149"/>
      <c r="W17" s="149"/>
      <c r="X17" s="149"/>
      <c r="Y17" s="149"/>
      <c r="Z17" s="149"/>
      <c r="AA17" s="149"/>
      <c r="AB17" s="149"/>
      <c r="AC17" s="149"/>
      <c r="AD17" s="149"/>
      <c r="AE17" s="149" t="s">
        <v>101</v>
      </c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ht="22.5" outlineLevel="1" x14ac:dyDescent="0.2">
      <c r="A18" s="150">
        <v>10</v>
      </c>
      <c r="B18" s="156" t="s">
        <v>120</v>
      </c>
      <c r="C18" s="187" t="s">
        <v>121</v>
      </c>
      <c r="D18" s="158" t="s">
        <v>100</v>
      </c>
      <c r="E18" s="164">
        <v>37.5</v>
      </c>
      <c r="F18" s="166"/>
      <c r="G18" s="167">
        <f t="shared" si="0"/>
        <v>0</v>
      </c>
      <c r="H18" s="166"/>
      <c r="I18" s="167">
        <f t="shared" si="1"/>
        <v>0</v>
      </c>
      <c r="J18" s="166"/>
      <c r="K18" s="167">
        <f t="shared" si="2"/>
        <v>0</v>
      </c>
      <c r="L18" s="167">
        <v>21</v>
      </c>
      <c r="M18" s="167">
        <f t="shared" si="3"/>
        <v>0</v>
      </c>
      <c r="N18" s="159">
        <v>9.8999999999999999E-4</v>
      </c>
      <c r="O18" s="159">
        <f t="shared" si="4"/>
        <v>3.7130000000000003E-2</v>
      </c>
      <c r="P18" s="159">
        <v>0</v>
      </c>
      <c r="Q18" s="159">
        <f t="shared" si="5"/>
        <v>0</v>
      </c>
      <c r="R18" s="159"/>
      <c r="S18" s="159"/>
      <c r="T18" s="160">
        <v>0.24</v>
      </c>
      <c r="U18" s="159">
        <f t="shared" si="6"/>
        <v>9</v>
      </c>
      <c r="V18" s="149"/>
      <c r="W18" s="149"/>
      <c r="X18" s="149"/>
      <c r="Y18" s="149"/>
      <c r="Z18" s="149"/>
      <c r="AA18" s="149"/>
      <c r="AB18" s="149"/>
      <c r="AC18" s="149"/>
      <c r="AD18" s="149"/>
      <c r="AE18" s="149" t="s">
        <v>101</v>
      </c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outlineLevel="1" x14ac:dyDescent="0.2">
      <c r="A19" s="150">
        <v>11</v>
      </c>
      <c r="B19" s="156" t="s">
        <v>122</v>
      </c>
      <c r="C19" s="187" t="s">
        <v>123</v>
      </c>
      <c r="D19" s="158" t="s">
        <v>100</v>
      </c>
      <c r="E19" s="164">
        <v>37.5</v>
      </c>
      <c r="F19" s="166"/>
      <c r="G19" s="167">
        <f t="shared" si="0"/>
        <v>0</v>
      </c>
      <c r="H19" s="166"/>
      <c r="I19" s="167">
        <f t="shared" si="1"/>
        <v>0</v>
      </c>
      <c r="J19" s="166"/>
      <c r="K19" s="167">
        <f t="shared" si="2"/>
        <v>0</v>
      </c>
      <c r="L19" s="167">
        <v>21</v>
      </c>
      <c r="M19" s="167">
        <f t="shared" si="3"/>
        <v>0</v>
      </c>
      <c r="N19" s="159">
        <v>0</v>
      </c>
      <c r="O19" s="159">
        <f t="shared" si="4"/>
        <v>0</v>
      </c>
      <c r="P19" s="159">
        <v>0</v>
      </c>
      <c r="Q19" s="159">
        <f t="shared" si="5"/>
        <v>0</v>
      </c>
      <c r="R19" s="159"/>
      <c r="S19" s="159"/>
      <c r="T19" s="160">
        <v>7.0000000000000007E-2</v>
      </c>
      <c r="U19" s="159">
        <f t="shared" si="6"/>
        <v>2.63</v>
      </c>
      <c r="V19" s="149"/>
      <c r="W19" s="149"/>
      <c r="X19" s="149"/>
      <c r="Y19" s="149"/>
      <c r="Z19" s="149"/>
      <c r="AA19" s="149"/>
      <c r="AB19" s="149"/>
      <c r="AC19" s="149"/>
      <c r="AD19" s="149"/>
      <c r="AE19" s="149" t="s">
        <v>101</v>
      </c>
      <c r="AF19" s="149"/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0">
        <v>12</v>
      </c>
      <c r="B20" s="156" t="s">
        <v>124</v>
      </c>
      <c r="C20" s="187" t="s">
        <v>125</v>
      </c>
      <c r="D20" s="158" t="s">
        <v>111</v>
      </c>
      <c r="E20" s="164">
        <v>29.26</v>
      </c>
      <c r="F20" s="166"/>
      <c r="G20" s="167">
        <f t="shared" si="0"/>
        <v>0</v>
      </c>
      <c r="H20" s="166"/>
      <c r="I20" s="167">
        <f t="shared" si="1"/>
        <v>0</v>
      </c>
      <c r="J20" s="166"/>
      <c r="K20" s="167">
        <f t="shared" si="2"/>
        <v>0</v>
      </c>
      <c r="L20" s="167">
        <v>21</v>
      </c>
      <c r="M20" s="167">
        <f t="shared" si="3"/>
        <v>0</v>
      </c>
      <c r="N20" s="159">
        <v>0</v>
      </c>
      <c r="O20" s="159">
        <f t="shared" si="4"/>
        <v>0</v>
      </c>
      <c r="P20" s="159">
        <v>0</v>
      </c>
      <c r="Q20" s="159">
        <f t="shared" si="5"/>
        <v>0</v>
      </c>
      <c r="R20" s="159"/>
      <c r="S20" s="159"/>
      <c r="T20" s="160">
        <v>0.34</v>
      </c>
      <c r="U20" s="159">
        <f t="shared" si="6"/>
        <v>9.9499999999999993</v>
      </c>
      <c r="V20" s="149"/>
      <c r="W20" s="149"/>
      <c r="X20" s="149"/>
      <c r="Y20" s="149"/>
      <c r="Z20" s="149"/>
      <c r="AA20" s="149"/>
      <c r="AB20" s="149"/>
      <c r="AC20" s="149"/>
      <c r="AD20" s="149"/>
      <c r="AE20" s="149" t="s">
        <v>101</v>
      </c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ht="22.5" outlineLevel="1" x14ac:dyDescent="0.2">
      <c r="A21" s="150">
        <v>13</v>
      </c>
      <c r="B21" s="156" t="s">
        <v>126</v>
      </c>
      <c r="C21" s="187" t="s">
        <v>127</v>
      </c>
      <c r="D21" s="158" t="s">
        <v>111</v>
      </c>
      <c r="E21" s="164">
        <v>439.2</v>
      </c>
      <c r="F21" s="166"/>
      <c r="G21" s="167">
        <f t="shared" si="0"/>
        <v>0</v>
      </c>
      <c r="H21" s="166"/>
      <c r="I21" s="167">
        <f t="shared" si="1"/>
        <v>0</v>
      </c>
      <c r="J21" s="166"/>
      <c r="K21" s="167">
        <f t="shared" si="2"/>
        <v>0</v>
      </c>
      <c r="L21" s="167">
        <v>21</v>
      </c>
      <c r="M21" s="167">
        <f t="shared" si="3"/>
        <v>0</v>
      </c>
      <c r="N21" s="159">
        <v>0</v>
      </c>
      <c r="O21" s="159">
        <f t="shared" si="4"/>
        <v>0</v>
      </c>
      <c r="P21" s="159">
        <v>0</v>
      </c>
      <c r="Q21" s="159">
        <f t="shared" si="5"/>
        <v>0</v>
      </c>
      <c r="R21" s="159"/>
      <c r="S21" s="159"/>
      <c r="T21" s="160">
        <v>0.01</v>
      </c>
      <c r="U21" s="159">
        <f t="shared" si="6"/>
        <v>4.3899999999999997</v>
      </c>
      <c r="V21" s="149"/>
      <c r="W21" s="149"/>
      <c r="X21" s="149"/>
      <c r="Y21" s="149"/>
      <c r="Z21" s="149"/>
      <c r="AA21" s="149"/>
      <c r="AB21" s="149"/>
      <c r="AC21" s="149"/>
      <c r="AD21" s="149"/>
      <c r="AE21" s="149" t="s">
        <v>101</v>
      </c>
      <c r="AF21" s="149"/>
      <c r="AG21" s="149"/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22.5" outlineLevel="1" x14ac:dyDescent="0.2">
      <c r="A22" s="150">
        <v>14</v>
      </c>
      <c r="B22" s="156" t="s">
        <v>128</v>
      </c>
      <c r="C22" s="187" t="s">
        <v>129</v>
      </c>
      <c r="D22" s="158" t="s">
        <v>111</v>
      </c>
      <c r="E22" s="164">
        <v>7.18</v>
      </c>
      <c r="F22" s="166"/>
      <c r="G22" s="167">
        <f t="shared" si="0"/>
        <v>0</v>
      </c>
      <c r="H22" s="166"/>
      <c r="I22" s="167">
        <f t="shared" si="1"/>
        <v>0</v>
      </c>
      <c r="J22" s="166"/>
      <c r="K22" s="167">
        <f t="shared" si="2"/>
        <v>0</v>
      </c>
      <c r="L22" s="167">
        <v>21</v>
      </c>
      <c r="M22" s="167">
        <f t="shared" si="3"/>
        <v>0</v>
      </c>
      <c r="N22" s="159">
        <v>0</v>
      </c>
      <c r="O22" s="159">
        <f t="shared" si="4"/>
        <v>0</v>
      </c>
      <c r="P22" s="159">
        <v>0</v>
      </c>
      <c r="Q22" s="159">
        <f t="shared" si="5"/>
        <v>0</v>
      </c>
      <c r="R22" s="159"/>
      <c r="S22" s="159"/>
      <c r="T22" s="160">
        <v>0.01</v>
      </c>
      <c r="U22" s="159">
        <f t="shared" si="6"/>
        <v>7.0000000000000007E-2</v>
      </c>
      <c r="V22" s="149"/>
      <c r="W22" s="149"/>
      <c r="X22" s="149"/>
      <c r="Y22" s="149"/>
      <c r="Z22" s="149"/>
      <c r="AA22" s="149"/>
      <c r="AB22" s="149"/>
      <c r="AC22" s="149"/>
      <c r="AD22" s="149"/>
      <c r="AE22" s="149" t="s">
        <v>101</v>
      </c>
      <c r="AF22" s="149"/>
      <c r="AG22" s="149"/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ht="22.5" outlineLevel="1" x14ac:dyDescent="0.2">
      <c r="A23" s="150">
        <v>15</v>
      </c>
      <c r="B23" s="156" t="s">
        <v>130</v>
      </c>
      <c r="C23" s="187" t="s">
        <v>131</v>
      </c>
      <c r="D23" s="158" t="s">
        <v>111</v>
      </c>
      <c r="E23" s="164">
        <v>3513.6</v>
      </c>
      <c r="F23" s="166"/>
      <c r="G23" s="167">
        <f t="shared" si="0"/>
        <v>0</v>
      </c>
      <c r="H23" s="166"/>
      <c r="I23" s="167">
        <f t="shared" si="1"/>
        <v>0</v>
      </c>
      <c r="J23" s="166"/>
      <c r="K23" s="167">
        <f t="shared" si="2"/>
        <v>0</v>
      </c>
      <c r="L23" s="167">
        <v>21</v>
      </c>
      <c r="M23" s="167">
        <f t="shared" si="3"/>
        <v>0</v>
      </c>
      <c r="N23" s="159">
        <v>0</v>
      </c>
      <c r="O23" s="159">
        <f t="shared" si="4"/>
        <v>0</v>
      </c>
      <c r="P23" s="159">
        <v>0</v>
      </c>
      <c r="Q23" s="159">
        <f t="shared" si="5"/>
        <v>0</v>
      </c>
      <c r="R23" s="159"/>
      <c r="S23" s="159"/>
      <c r="T23" s="160">
        <v>0</v>
      </c>
      <c r="U23" s="159">
        <f t="shared" si="6"/>
        <v>0</v>
      </c>
      <c r="V23" s="149"/>
      <c r="W23" s="149"/>
      <c r="X23" s="149"/>
      <c r="Y23" s="149"/>
      <c r="Z23" s="149"/>
      <c r="AA23" s="149"/>
      <c r="AB23" s="149"/>
      <c r="AC23" s="149"/>
      <c r="AD23" s="149"/>
      <c r="AE23" s="149" t="s">
        <v>101</v>
      </c>
      <c r="AF23" s="149"/>
      <c r="AG23" s="149"/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ht="22.5" outlineLevel="1" x14ac:dyDescent="0.2">
      <c r="A24" s="150">
        <v>16</v>
      </c>
      <c r="B24" s="156" t="s">
        <v>132</v>
      </c>
      <c r="C24" s="187" t="s">
        <v>133</v>
      </c>
      <c r="D24" s="158" t="s">
        <v>111</v>
      </c>
      <c r="E24" s="164">
        <v>57.44</v>
      </c>
      <c r="F24" s="166"/>
      <c r="G24" s="167">
        <f t="shared" si="0"/>
        <v>0</v>
      </c>
      <c r="H24" s="166"/>
      <c r="I24" s="167">
        <f t="shared" si="1"/>
        <v>0</v>
      </c>
      <c r="J24" s="166"/>
      <c r="K24" s="167">
        <f t="shared" si="2"/>
        <v>0</v>
      </c>
      <c r="L24" s="167">
        <v>21</v>
      </c>
      <c r="M24" s="167">
        <f t="shared" si="3"/>
        <v>0</v>
      </c>
      <c r="N24" s="159">
        <v>0</v>
      </c>
      <c r="O24" s="159">
        <f t="shared" si="4"/>
        <v>0</v>
      </c>
      <c r="P24" s="159">
        <v>0</v>
      </c>
      <c r="Q24" s="159">
        <f t="shared" si="5"/>
        <v>0</v>
      </c>
      <c r="R24" s="159"/>
      <c r="S24" s="159"/>
      <c r="T24" s="160">
        <v>0</v>
      </c>
      <c r="U24" s="159">
        <f t="shared" si="6"/>
        <v>0</v>
      </c>
      <c r="V24" s="149"/>
      <c r="W24" s="149"/>
      <c r="X24" s="149"/>
      <c r="Y24" s="149"/>
      <c r="Z24" s="149"/>
      <c r="AA24" s="149"/>
      <c r="AB24" s="149"/>
      <c r="AC24" s="149"/>
      <c r="AD24" s="149"/>
      <c r="AE24" s="149" t="s">
        <v>101</v>
      </c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ht="22.5" outlineLevel="1" x14ac:dyDescent="0.2">
      <c r="A25" s="150">
        <v>17</v>
      </c>
      <c r="B25" s="156" t="s">
        <v>134</v>
      </c>
      <c r="C25" s="187" t="s">
        <v>135</v>
      </c>
      <c r="D25" s="158" t="s">
        <v>111</v>
      </c>
      <c r="E25" s="164">
        <v>226.38</v>
      </c>
      <c r="F25" s="166"/>
      <c r="G25" s="167">
        <f t="shared" si="0"/>
        <v>0</v>
      </c>
      <c r="H25" s="166"/>
      <c r="I25" s="167">
        <f t="shared" si="1"/>
        <v>0</v>
      </c>
      <c r="J25" s="166"/>
      <c r="K25" s="167">
        <f t="shared" si="2"/>
        <v>0</v>
      </c>
      <c r="L25" s="167">
        <v>21</v>
      </c>
      <c r="M25" s="167">
        <f t="shared" si="3"/>
        <v>0</v>
      </c>
      <c r="N25" s="159">
        <v>0</v>
      </c>
      <c r="O25" s="159">
        <f t="shared" si="4"/>
        <v>0</v>
      </c>
      <c r="P25" s="159">
        <v>0</v>
      </c>
      <c r="Q25" s="159">
        <f t="shared" si="5"/>
        <v>0</v>
      </c>
      <c r="R25" s="159"/>
      <c r="S25" s="159"/>
      <c r="T25" s="160">
        <v>0.31</v>
      </c>
      <c r="U25" s="159">
        <f t="shared" si="6"/>
        <v>70.180000000000007</v>
      </c>
      <c r="V25" s="149"/>
      <c r="W25" s="149"/>
      <c r="X25" s="149"/>
      <c r="Y25" s="149"/>
      <c r="Z25" s="149"/>
      <c r="AA25" s="149"/>
      <c r="AB25" s="149"/>
      <c r="AC25" s="149"/>
      <c r="AD25" s="149"/>
      <c r="AE25" s="149" t="s">
        <v>101</v>
      </c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0">
        <v>18</v>
      </c>
      <c r="B26" s="156" t="s">
        <v>136</v>
      </c>
      <c r="C26" s="187" t="s">
        <v>137</v>
      </c>
      <c r="D26" s="158" t="s">
        <v>111</v>
      </c>
      <c r="E26" s="164">
        <v>446.38</v>
      </c>
      <c r="F26" s="166"/>
      <c r="G26" s="167">
        <f t="shared" si="0"/>
        <v>0</v>
      </c>
      <c r="H26" s="166"/>
      <c r="I26" s="167">
        <f t="shared" si="1"/>
        <v>0</v>
      </c>
      <c r="J26" s="166"/>
      <c r="K26" s="167">
        <f t="shared" si="2"/>
        <v>0</v>
      </c>
      <c r="L26" s="167">
        <v>21</v>
      </c>
      <c r="M26" s="167">
        <f t="shared" si="3"/>
        <v>0</v>
      </c>
      <c r="N26" s="159">
        <v>0</v>
      </c>
      <c r="O26" s="159">
        <f t="shared" si="4"/>
        <v>0</v>
      </c>
      <c r="P26" s="159">
        <v>0</v>
      </c>
      <c r="Q26" s="159">
        <f t="shared" si="5"/>
        <v>0</v>
      </c>
      <c r="R26" s="159"/>
      <c r="S26" s="159"/>
      <c r="T26" s="160">
        <v>0.03</v>
      </c>
      <c r="U26" s="159">
        <f t="shared" si="6"/>
        <v>13.39</v>
      </c>
      <c r="V26" s="149"/>
      <c r="W26" s="149"/>
      <c r="X26" s="149"/>
      <c r="Y26" s="149"/>
      <c r="Z26" s="149"/>
      <c r="AA26" s="149"/>
      <c r="AB26" s="149"/>
      <c r="AC26" s="149"/>
      <c r="AD26" s="149"/>
      <c r="AE26" s="149" t="s">
        <v>101</v>
      </c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0">
        <v>19</v>
      </c>
      <c r="B27" s="156" t="s">
        <v>138</v>
      </c>
      <c r="C27" s="187" t="s">
        <v>139</v>
      </c>
      <c r="D27" s="158" t="s">
        <v>111</v>
      </c>
      <c r="E27" s="164">
        <v>10.19</v>
      </c>
      <c r="F27" s="166"/>
      <c r="G27" s="167">
        <f t="shared" si="0"/>
        <v>0</v>
      </c>
      <c r="H27" s="166"/>
      <c r="I27" s="167">
        <f t="shared" si="1"/>
        <v>0</v>
      </c>
      <c r="J27" s="166"/>
      <c r="K27" s="167">
        <f t="shared" si="2"/>
        <v>0</v>
      </c>
      <c r="L27" s="167">
        <v>21</v>
      </c>
      <c r="M27" s="167">
        <f t="shared" si="3"/>
        <v>0</v>
      </c>
      <c r="N27" s="159">
        <v>0</v>
      </c>
      <c r="O27" s="159">
        <f t="shared" si="4"/>
        <v>0</v>
      </c>
      <c r="P27" s="159">
        <v>0</v>
      </c>
      <c r="Q27" s="159">
        <f t="shared" si="5"/>
        <v>0</v>
      </c>
      <c r="R27" s="159"/>
      <c r="S27" s="159"/>
      <c r="T27" s="160">
        <v>0.2</v>
      </c>
      <c r="U27" s="159">
        <f t="shared" si="6"/>
        <v>2.04</v>
      </c>
      <c r="V27" s="149"/>
      <c r="W27" s="149"/>
      <c r="X27" s="149"/>
      <c r="Y27" s="149"/>
      <c r="Z27" s="149"/>
      <c r="AA27" s="149"/>
      <c r="AB27" s="149"/>
      <c r="AC27" s="149"/>
      <c r="AD27" s="149"/>
      <c r="AE27" s="149" t="s">
        <v>101</v>
      </c>
      <c r="AF27" s="149"/>
      <c r="AG27" s="149"/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0">
        <v>20</v>
      </c>
      <c r="B28" s="156" t="s">
        <v>140</v>
      </c>
      <c r="C28" s="187" t="s">
        <v>141</v>
      </c>
      <c r="D28" s="158" t="s">
        <v>111</v>
      </c>
      <c r="E28" s="164">
        <v>3.75</v>
      </c>
      <c r="F28" s="166"/>
      <c r="G28" s="167">
        <f t="shared" si="0"/>
        <v>0</v>
      </c>
      <c r="H28" s="166"/>
      <c r="I28" s="167">
        <f t="shared" si="1"/>
        <v>0</v>
      </c>
      <c r="J28" s="166"/>
      <c r="K28" s="167">
        <f t="shared" si="2"/>
        <v>0</v>
      </c>
      <c r="L28" s="167">
        <v>21</v>
      </c>
      <c r="M28" s="167">
        <f t="shared" si="3"/>
        <v>0</v>
      </c>
      <c r="N28" s="159">
        <v>0</v>
      </c>
      <c r="O28" s="159">
        <f t="shared" si="4"/>
        <v>0</v>
      </c>
      <c r="P28" s="159">
        <v>0</v>
      </c>
      <c r="Q28" s="159">
        <f t="shared" si="5"/>
        <v>0</v>
      </c>
      <c r="R28" s="159"/>
      <c r="S28" s="159"/>
      <c r="T28" s="160">
        <v>1.59</v>
      </c>
      <c r="U28" s="159">
        <f t="shared" si="6"/>
        <v>5.96</v>
      </c>
      <c r="V28" s="149"/>
      <c r="W28" s="149"/>
      <c r="X28" s="149"/>
      <c r="Y28" s="149"/>
      <c r="Z28" s="149"/>
      <c r="AA28" s="149"/>
      <c r="AB28" s="149"/>
      <c r="AC28" s="149"/>
      <c r="AD28" s="149"/>
      <c r="AE28" s="149" t="s">
        <v>101</v>
      </c>
      <c r="AF28" s="149"/>
      <c r="AG28" s="149"/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ht="22.5" outlineLevel="1" x14ac:dyDescent="0.2">
      <c r="A29" s="150">
        <v>21</v>
      </c>
      <c r="B29" s="156" t="s">
        <v>142</v>
      </c>
      <c r="C29" s="187" t="s">
        <v>143</v>
      </c>
      <c r="D29" s="158" t="s">
        <v>100</v>
      </c>
      <c r="E29" s="164">
        <v>646.79999999999995</v>
      </c>
      <c r="F29" s="166"/>
      <c r="G29" s="167">
        <f t="shared" si="0"/>
        <v>0</v>
      </c>
      <c r="H29" s="166"/>
      <c r="I29" s="167">
        <f t="shared" si="1"/>
        <v>0</v>
      </c>
      <c r="J29" s="166"/>
      <c r="K29" s="167">
        <f t="shared" si="2"/>
        <v>0</v>
      </c>
      <c r="L29" s="167">
        <v>21</v>
      </c>
      <c r="M29" s="167">
        <f t="shared" si="3"/>
        <v>0</v>
      </c>
      <c r="N29" s="159">
        <v>0</v>
      </c>
      <c r="O29" s="159">
        <f t="shared" si="4"/>
        <v>0</v>
      </c>
      <c r="P29" s="159">
        <v>0</v>
      </c>
      <c r="Q29" s="159">
        <f t="shared" si="5"/>
        <v>0</v>
      </c>
      <c r="R29" s="159"/>
      <c r="S29" s="159"/>
      <c r="T29" s="160">
        <v>0.02</v>
      </c>
      <c r="U29" s="159">
        <f t="shared" si="6"/>
        <v>12.94</v>
      </c>
      <c r="V29" s="149"/>
      <c r="W29" s="149"/>
      <c r="X29" s="149"/>
      <c r="Y29" s="149"/>
      <c r="Z29" s="149"/>
      <c r="AA29" s="149"/>
      <c r="AB29" s="149"/>
      <c r="AC29" s="149"/>
      <c r="AD29" s="149"/>
      <c r="AE29" s="149" t="s">
        <v>101</v>
      </c>
      <c r="AF29" s="149"/>
      <c r="AG29" s="149"/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0">
        <v>22</v>
      </c>
      <c r="B30" s="156" t="s">
        <v>144</v>
      </c>
      <c r="C30" s="187" t="s">
        <v>145</v>
      </c>
      <c r="D30" s="158" t="s">
        <v>111</v>
      </c>
      <c r="E30" s="164">
        <v>439.2</v>
      </c>
      <c r="F30" s="166"/>
      <c r="G30" s="167">
        <f t="shared" si="0"/>
        <v>0</v>
      </c>
      <c r="H30" s="166"/>
      <c r="I30" s="167">
        <f t="shared" si="1"/>
        <v>0</v>
      </c>
      <c r="J30" s="166"/>
      <c r="K30" s="167">
        <f t="shared" si="2"/>
        <v>0</v>
      </c>
      <c r="L30" s="167">
        <v>21</v>
      </c>
      <c r="M30" s="167">
        <f t="shared" si="3"/>
        <v>0</v>
      </c>
      <c r="N30" s="159">
        <v>0</v>
      </c>
      <c r="O30" s="159">
        <f t="shared" si="4"/>
        <v>0</v>
      </c>
      <c r="P30" s="159">
        <v>0</v>
      </c>
      <c r="Q30" s="159">
        <f t="shared" si="5"/>
        <v>0</v>
      </c>
      <c r="R30" s="159"/>
      <c r="S30" s="159"/>
      <c r="T30" s="160">
        <v>0</v>
      </c>
      <c r="U30" s="159">
        <f t="shared" si="6"/>
        <v>0</v>
      </c>
      <c r="V30" s="149"/>
      <c r="W30" s="149"/>
      <c r="X30" s="149"/>
      <c r="Y30" s="149"/>
      <c r="Z30" s="149"/>
      <c r="AA30" s="149"/>
      <c r="AB30" s="149"/>
      <c r="AC30" s="149"/>
      <c r="AD30" s="149"/>
      <c r="AE30" s="149" t="s">
        <v>101</v>
      </c>
      <c r="AF30" s="149"/>
      <c r="AG30" s="149"/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0">
        <v>23</v>
      </c>
      <c r="B31" s="156" t="s">
        <v>146</v>
      </c>
      <c r="C31" s="187" t="s">
        <v>147</v>
      </c>
      <c r="D31" s="158" t="s">
        <v>111</v>
      </c>
      <c r="E31" s="164">
        <v>7.18</v>
      </c>
      <c r="F31" s="166"/>
      <c r="G31" s="167">
        <f t="shared" si="0"/>
        <v>0</v>
      </c>
      <c r="H31" s="166"/>
      <c r="I31" s="167">
        <f t="shared" si="1"/>
        <v>0</v>
      </c>
      <c r="J31" s="166"/>
      <c r="K31" s="167">
        <f t="shared" si="2"/>
        <v>0</v>
      </c>
      <c r="L31" s="167">
        <v>21</v>
      </c>
      <c r="M31" s="167">
        <f t="shared" si="3"/>
        <v>0</v>
      </c>
      <c r="N31" s="159">
        <v>0</v>
      </c>
      <c r="O31" s="159">
        <f t="shared" si="4"/>
        <v>0</v>
      </c>
      <c r="P31" s="159">
        <v>0</v>
      </c>
      <c r="Q31" s="159">
        <f t="shared" si="5"/>
        <v>0</v>
      </c>
      <c r="R31" s="159"/>
      <c r="S31" s="159"/>
      <c r="T31" s="160">
        <v>0</v>
      </c>
      <c r="U31" s="159">
        <f t="shared" si="6"/>
        <v>0</v>
      </c>
      <c r="V31" s="149"/>
      <c r="W31" s="149"/>
      <c r="X31" s="149"/>
      <c r="Y31" s="149"/>
      <c r="Z31" s="149"/>
      <c r="AA31" s="149"/>
      <c r="AB31" s="149"/>
      <c r="AC31" s="149"/>
      <c r="AD31" s="149"/>
      <c r="AE31" s="149" t="s">
        <v>101</v>
      </c>
      <c r="AF31" s="149"/>
      <c r="AG31" s="149"/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0">
        <v>24</v>
      </c>
      <c r="B32" s="156" t="s">
        <v>148</v>
      </c>
      <c r="C32" s="187" t="s">
        <v>149</v>
      </c>
      <c r="D32" s="158" t="s">
        <v>111</v>
      </c>
      <c r="E32" s="164">
        <v>271.66000000000003</v>
      </c>
      <c r="F32" s="166"/>
      <c r="G32" s="167">
        <f t="shared" si="0"/>
        <v>0</v>
      </c>
      <c r="H32" s="166"/>
      <c r="I32" s="167">
        <f t="shared" si="1"/>
        <v>0</v>
      </c>
      <c r="J32" s="166"/>
      <c r="K32" s="167">
        <f t="shared" si="2"/>
        <v>0</v>
      </c>
      <c r="L32" s="167">
        <v>21</v>
      </c>
      <c r="M32" s="167">
        <f t="shared" si="3"/>
        <v>0</v>
      </c>
      <c r="N32" s="159">
        <v>0</v>
      </c>
      <c r="O32" s="159">
        <f t="shared" si="4"/>
        <v>0</v>
      </c>
      <c r="P32" s="159">
        <v>0</v>
      </c>
      <c r="Q32" s="159">
        <f t="shared" si="5"/>
        <v>0</v>
      </c>
      <c r="R32" s="159"/>
      <c r="S32" s="159"/>
      <c r="T32" s="160">
        <v>0</v>
      </c>
      <c r="U32" s="159">
        <f t="shared" si="6"/>
        <v>0</v>
      </c>
      <c r="V32" s="149"/>
      <c r="W32" s="149"/>
      <c r="X32" s="149"/>
      <c r="Y32" s="149"/>
      <c r="Z32" s="149"/>
      <c r="AA32" s="149"/>
      <c r="AB32" s="149"/>
      <c r="AC32" s="149"/>
      <c r="AD32" s="149"/>
      <c r="AE32" s="149" t="s">
        <v>101</v>
      </c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0">
        <v>25</v>
      </c>
      <c r="B33" s="156" t="s">
        <v>150</v>
      </c>
      <c r="C33" s="187" t="s">
        <v>151</v>
      </c>
      <c r="D33" s="158" t="s">
        <v>152</v>
      </c>
      <c r="E33" s="164">
        <v>30.95</v>
      </c>
      <c r="F33" s="166"/>
      <c r="G33" s="167">
        <f t="shared" si="0"/>
        <v>0</v>
      </c>
      <c r="H33" s="166"/>
      <c r="I33" s="167">
        <f t="shared" si="1"/>
        <v>0</v>
      </c>
      <c r="J33" s="166"/>
      <c r="K33" s="167">
        <f t="shared" si="2"/>
        <v>0</v>
      </c>
      <c r="L33" s="167">
        <v>21</v>
      </c>
      <c r="M33" s="167">
        <f t="shared" si="3"/>
        <v>0</v>
      </c>
      <c r="N33" s="159">
        <v>1</v>
      </c>
      <c r="O33" s="159">
        <f t="shared" si="4"/>
        <v>30.95</v>
      </c>
      <c r="P33" s="159">
        <v>0</v>
      </c>
      <c r="Q33" s="159">
        <f t="shared" si="5"/>
        <v>0</v>
      </c>
      <c r="R33" s="159"/>
      <c r="S33" s="159"/>
      <c r="T33" s="160">
        <v>0</v>
      </c>
      <c r="U33" s="159">
        <f t="shared" si="6"/>
        <v>0</v>
      </c>
      <c r="V33" s="149"/>
      <c r="W33" s="149"/>
      <c r="X33" s="149"/>
      <c r="Y33" s="149"/>
      <c r="Z33" s="149"/>
      <c r="AA33" s="149"/>
      <c r="AB33" s="149"/>
      <c r="AC33" s="149"/>
      <c r="AD33" s="149"/>
      <c r="AE33" s="149" t="s">
        <v>153</v>
      </c>
      <c r="AF33" s="149"/>
      <c r="AG33" s="149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x14ac:dyDescent="0.2">
      <c r="A34" s="151" t="s">
        <v>96</v>
      </c>
      <c r="B34" s="157" t="s">
        <v>53</v>
      </c>
      <c r="C34" s="188" t="s">
        <v>54</v>
      </c>
      <c r="D34" s="161"/>
      <c r="E34" s="165"/>
      <c r="F34" s="168"/>
      <c r="G34" s="168">
        <f>SUMIF(AE35:AE40,"&lt;&gt;NOR",G35:G40)</f>
        <v>0</v>
      </c>
      <c r="H34" s="168"/>
      <c r="I34" s="168">
        <f>SUM(I35:I40)</f>
        <v>0</v>
      </c>
      <c r="J34" s="168"/>
      <c r="K34" s="168">
        <f>SUM(K35:K40)</f>
        <v>0</v>
      </c>
      <c r="L34" s="168"/>
      <c r="M34" s="168">
        <f>SUM(M35:M40)</f>
        <v>0</v>
      </c>
      <c r="N34" s="162"/>
      <c r="O34" s="162">
        <f>SUM(O35:O40)</f>
        <v>26.189810000000001</v>
      </c>
      <c r="P34" s="162"/>
      <c r="Q34" s="162">
        <f>SUM(Q35:Q40)</f>
        <v>0</v>
      </c>
      <c r="R34" s="162"/>
      <c r="S34" s="162"/>
      <c r="T34" s="163"/>
      <c r="U34" s="162">
        <f>SUM(U35:U40)</f>
        <v>29.269999999999996</v>
      </c>
      <c r="AE34" t="s">
        <v>97</v>
      </c>
    </row>
    <row r="35" spans="1:60" ht="22.5" outlineLevel="1" x14ac:dyDescent="0.2">
      <c r="A35" s="150">
        <v>26</v>
      </c>
      <c r="B35" s="156" t="s">
        <v>154</v>
      </c>
      <c r="C35" s="187" t="s">
        <v>155</v>
      </c>
      <c r="D35" s="158" t="s">
        <v>111</v>
      </c>
      <c r="E35" s="164">
        <v>11.3</v>
      </c>
      <c r="F35" s="166"/>
      <c r="G35" s="167">
        <f t="shared" ref="G35:G40" si="7">ROUND(E35*F35,2)</f>
        <v>0</v>
      </c>
      <c r="H35" s="166"/>
      <c r="I35" s="167">
        <f t="shared" ref="I35:I40" si="8">ROUND(E35*H35,2)</f>
        <v>0</v>
      </c>
      <c r="J35" s="166"/>
      <c r="K35" s="167">
        <f t="shared" ref="K35:K40" si="9">ROUND(E35*J35,2)</f>
        <v>0</v>
      </c>
      <c r="L35" s="167">
        <v>21</v>
      </c>
      <c r="M35" s="167">
        <f t="shared" ref="M35:M40" si="10">G35*(1+L35/100)</f>
        <v>0</v>
      </c>
      <c r="N35" s="159">
        <v>1.9205000000000001</v>
      </c>
      <c r="O35" s="159">
        <f t="shared" ref="O35:O40" si="11">ROUND(E35*N35,5)</f>
        <v>21.701650000000001</v>
      </c>
      <c r="P35" s="159">
        <v>0</v>
      </c>
      <c r="Q35" s="159">
        <f t="shared" ref="Q35:Q40" si="12">ROUND(E35*P35,5)</f>
        <v>0</v>
      </c>
      <c r="R35" s="159"/>
      <c r="S35" s="159"/>
      <c r="T35" s="160">
        <v>0.76</v>
      </c>
      <c r="U35" s="159">
        <f t="shared" ref="U35:U40" si="13">ROUND(E35*T35,2)</f>
        <v>8.59</v>
      </c>
      <c r="V35" s="149"/>
      <c r="W35" s="149"/>
      <c r="X35" s="149"/>
      <c r="Y35" s="149"/>
      <c r="Z35" s="149"/>
      <c r="AA35" s="149"/>
      <c r="AB35" s="149"/>
      <c r="AC35" s="149"/>
      <c r="AD35" s="149"/>
      <c r="AE35" s="149" t="s">
        <v>101</v>
      </c>
      <c r="AF35" s="149"/>
      <c r="AG35" s="149"/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0">
        <v>27</v>
      </c>
      <c r="B36" s="156" t="s">
        <v>156</v>
      </c>
      <c r="C36" s="187" t="s">
        <v>157</v>
      </c>
      <c r="D36" s="158" t="s">
        <v>111</v>
      </c>
      <c r="E36" s="164">
        <v>1.7</v>
      </c>
      <c r="F36" s="166"/>
      <c r="G36" s="167">
        <f t="shared" si="7"/>
        <v>0</v>
      </c>
      <c r="H36" s="166"/>
      <c r="I36" s="167">
        <f t="shared" si="8"/>
        <v>0</v>
      </c>
      <c r="J36" s="166"/>
      <c r="K36" s="167">
        <f t="shared" si="9"/>
        <v>0</v>
      </c>
      <c r="L36" s="167">
        <v>21</v>
      </c>
      <c r="M36" s="167">
        <f t="shared" si="10"/>
        <v>0</v>
      </c>
      <c r="N36" s="159">
        <v>1.9205000000000001</v>
      </c>
      <c r="O36" s="159">
        <f t="shared" si="11"/>
        <v>3.26485</v>
      </c>
      <c r="P36" s="159">
        <v>0</v>
      </c>
      <c r="Q36" s="159">
        <f t="shared" si="12"/>
        <v>0</v>
      </c>
      <c r="R36" s="159"/>
      <c r="S36" s="159"/>
      <c r="T36" s="160">
        <v>1.23</v>
      </c>
      <c r="U36" s="159">
        <f t="shared" si="13"/>
        <v>2.09</v>
      </c>
      <c r="V36" s="149"/>
      <c r="W36" s="149"/>
      <c r="X36" s="149"/>
      <c r="Y36" s="149"/>
      <c r="Z36" s="149"/>
      <c r="AA36" s="149"/>
      <c r="AB36" s="149"/>
      <c r="AC36" s="149"/>
      <c r="AD36" s="149"/>
      <c r="AE36" s="149" t="s">
        <v>101</v>
      </c>
      <c r="AF36" s="149"/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ht="22.5" outlineLevel="1" x14ac:dyDescent="0.2">
      <c r="A37" s="150">
        <v>28</v>
      </c>
      <c r="B37" s="156" t="s">
        <v>158</v>
      </c>
      <c r="C37" s="187" t="s">
        <v>159</v>
      </c>
      <c r="D37" s="158" t="s">
        <v>108</v>
      </c>
      <c r="E37" s="164">
        <v>113</v>
      </c>
      <c r="F37" s="166"/>
      <c r="G37" s="167">
        <f t="shared" si="7"/>
        <v>0</v>
      </c>
      <c r="H37" s="166"/>
      <c r="I37" s="167">
        <f t="shared" si="8"/>
        <v>0</v>
      </c>
      <c r="J37" s="166"/>
      <c r="K37" s="167">
        <f t="shared" si="9"/>
        <v>0</v>
      </c>
      <c r="L37" s="167">
        <v>21</v>
      </c>
      <c r="M37" s="167">
        <f t="shared" si="10"/>
        <v>0</v>
      </c>
      <c r="N37" s="159">
        <v>7.77E-3</v>
      </c>
      <c r="O37" s="159">
        <f t="shared" si="11"/>
        <v>0.87800999999999996</v>
      </c>
      <c r="P37" s="159">
        <v>0</v>
      </c>
      <c r="Q37" s="159">
        <f t="shared" si="12"/>
        <v>0</v>
      </c>
      <c r="R37" s="159"/>
      <c r="S37" s="159"/>
      <c r="T37" s="160">
        <v>0.05</v>
      </c>
      <c r="U37" s="159">
        <f t="shared" si="13"/>
        <v>5.65</v>
      </c>
      <c r="V37" s="149"/>
      <c r="W37" s="149"/>
      <c r="X37" s="149"/>
      <c r="Y37" s="149"/>
      <c r="Z37" s="149"/>
      <c r="AA37" s="149"/>
      <c r="AB37" s="149"/>
      <c r="AC37" s="149"/>
      <c r="AD37" s="149"/>
      <c r="AE37" s="149" t="s">
        <v>101</v>
      </c>
      <c r="AF37" s="149"/>
      <c r="AG37" s="149"/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ht="22.5" outlineLevel="1" x14ac:dyDescent="0.2">
      <c r="A38" s="150">
        <v>29</v>
      </c>
      <c r="B38" s="156" t="s">
        <v>160</v>
      </c>
      <c r="C38" s="187" t="s">
        <v>161</v>
      </c>
      <c r="D38" s="158" t="s">
        <v>100</v>
      </c>
      <c r="E38" s="164">
        <v>646.79999999999995</v>
      </c>
      <c r="F38" s="166"/>
      <c r="G38" s="167">
        <f t="shared" si="7"/>
        <v>0</v>
      </c>
      <c r="H38" s="166"/>
      <c r="I38" s="167">
        <f t="shared" si="8"/>
        <v>0</v>
      </c>
      <c r="J38" s="166"/>
      <c r="K38" s="167">
        <f t="shared" si="9"/>
        <v>0</v>
      </c>
      <c r="L38" s="167">
        <v>21</v>
      </c>
      <c r="M38" s="167">
        <f t="shared" si="10"/>
        <v>0</v>
      </c>
      <c r="N38" s="159">
        <v>3.0000000000000001E-5</v>
      </c>
      <c r="O38" s="159">
        <f t="shared" si="11"/>
        <v>1.9400000000000001E-2</v>
      </c>
      <c r="P38" s="159">
        <v>0</v>
      </c>
      <c r="Q38" s="159">
        <f t="shared" si="12"/>
        <v>0</v>
      </c>
      <c r="R38" s="159"/>
      <c r="S38" s="159"/>
      <c r="T38" s="160">
        <v>0.02</v>
      </c>
      <c r="U38" s="159">
        <f t="shared" si="13"/>
        <v>12.94</v>
      </c>
      <c r="V38" s="149"/>
      <c r="W38" s="149"/>
      <c r="X38" s="149"/>
      <c r="Y38" s="149"/>
      <c r="Z38" s="149"/>
      <c r="AA38" s="149"/>
      <c r="AB38" s="149"/>
      <c r="AC38" s="149"/>
      <c r="AD38" s="149"/>
      <c r="AE38" s="149" t="s">
        <v>101</v>
      </c>
      <c r="AF38" s="149"/>
      <c r="AG38" s="149"/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0">
        <v>30</v>
      </c>
      <c r="B39" s="156" t="s">
        <v>162</v>
      </c>
      <c r="C39" s="187" t="s">
        <v>163</v>
      </c>
      <c r="D39" s="158" t="s">
        <v>108</v>
      </c>
      <c r="E39" s="164">
        <v>113</v>
      </c>
      <c r="F39" s="166"/>
      <c r="G39" s="167">
        <f t="shared" si="7"/>
        <v>0</v>
      </c>
      <c r="H39" s="166"/>
      <c r="I39" s="167">
        <f t="shared" si="8"/>
        <v>0</v>
      </c>
      <c r="J39" s="166"/>
      <c r="K39" s="167">
        <f t="shared" si="9"/>
        <v>0</v>
      </c>
      <c r="L39" s="167">
        <v>21</v>
      </c>
      <c r="M39" s="167">
        <f t="shared" si="10"/>
        <v>0</v>
      </c>
      <c r="N39" s="159">
        <v>4.8000000000000001E-4</v>
      </c>
      <c r="O39" s="159">
        <f t="shared" si="11"/>
        <v>5.4239999999999997E-2</v>
      </c>
      <c r="P39" s="159">
        <v>0</v>
      </c>
      <c r="Q39" s="159">
        <f t="shared" si="12"/>
        <v>0</v>
      </c>
      <c r="R39" s="159"/>
      <c r="S39" s="159"/>
      <c r="T39" s="160">
        <v>0</v>
      </c>
      <c r="U39" s="159">
        <f t="shared" si="13"/>
        <v>0</v>
      </c>
      <c r="V39" s="149"/>
      <c r="W39" s="149"/>
      <c r="X39" s="149"/>
      <c r="Y39" s="149"/>
      <c r="Z39" s="149"/>
      <c r="AA39" s="149"/>
      <c r="AB39" s="149"/>
      <c r="AC39" s="149"/>
      <c r="AD39" s="149"/>
      <c r="AE39" s="149" t="s">
        <v>153</v>
      </c>
      <c r="AF39" s="149"/>
      <c r="AG39" s="149"/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ht="22.5" outlineLevel="1" x14ac:dyDescent="0.2">
      <c r="A40" s="150">
        <v>31</v>
      </c>
      <c r="B40" s="156" t="s">
        <v>164</v>
      </c>
      <c r="C40" s="187" t="s">
        <v>165</v>
      </c>
      <c r="D40" s="158" t="s">
        <v>100</v>
      </c>
      <c r="E40" s="164">
        <v>776.16</v>
      </c>
      <c r="F40" s="166"/>
      <c r="G40" s="167">
        <f t="shared" si="7"/>
        <v>0</v>
      </c>
      <c r="H40" s="166"/>
      <c r="I40" s="167">
        <f t="shared" si="8"/>
        <v>0</v>
      </c>
      <c r="J40" s="166"/>
      <c r="K40" s="167">
        <f t="shared" si="9"/>
        <v>0</v>
      </c>
      <c r="L40" s="167">
        <v>21</v>
      </c>
      <c r="M40" s="167">
        <f t="shared" si="10"/>
        <v>0</v>
      </c>
      <c r="N40" s="159">
        <v>3.5E-4</v>
      </c>
      <c r="O40" s="159">
        <f t="shared" si="11"/>
        <v>0.27166000000000001</v>
      </c>
      <c r="P40" s="159">
        <v>0</v>
      </c>
      <c r="Q40" s="159">
        <f t="shared" si="12"/>
        <v>0</v>
      </c>
      <c r="R40" s="159"/>
      <c r="S40" s="159"/>
      <c r="T40" s="160">
        <v>0</v>
      </c>
      <c r="U40" s="159">
        <f t="shared" si="13"/>
        <v>0</v>
      </c>
      <c r="V40" s="149"/>
      <c r="W40" s="149"/>
      <c r="X40" s="149"/>
      <c r="Y40" s="149"/>
      <c r="Z40" s="149"/>
      <c r="AA40" s="149"/>
      <c r="AB40" s="149"/>
      <c r="AC40" s="149"/>
      <c r="AD40" s="149"/>
      <c r="AE40" s="149" t="s">
        <v>153</v>
      </c>
      <c r="AF40" s="149"/>
      <c r="AG40" s="149"/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x14ac:dyDescent="0.2">
      <c r="A41" s="151" t="s">
        <v>96</v>
      </c>
      <c r="B41" s="157" t="s">
        <v>55</v>
      </c>
      <c r="C41" s="188" t="s">
        <v>56</v>
      </c>
      <c r="D41" s="161"/>
      <c r="E41" s="165"/>
      <c r="F41" s="168"/>
      <c r="G41" s="168">
        <f>SUMIF(AE42:AE46,"&lt;&gt;NOR",G42:G46)</f>
        <v>0</v>
      </c>
      <c r="H41" s="168"/>
      <c r="I41" s="168">
        <f>SUM(I42:I46)</f>
        <v>0</v>
      </c>
      <c r="J41" s="168"/>
      <c r="K41" s="168">
        <f>SUM(K42:K46)</f>
        <v>0</v>
      </c>
      <c r="L41" s="168"/>
      <c r="M41" s="168">
        <f>SUM(M42:M46)</f>
        <v>0</v>
      </c>
      <c r="N41" s="162"/>
      <c r="O41" s="162">
        <f>SUM(O42:O46)</f>
        <v>1.2936300000000001</v>
      </c>
      <c r="P41" s="162"/>
      <c r="Q41" s="162">
        <f>SUM(Q42:Q46)</f>
        <v>0</v>
      </c>
      <c r="R41" s="162"/>
      <c r="S41" s="162"/>
      <c r="T41" s="163"/>
      <c r="U41" s="162">
        <f>SUM(U42:U46)</f>
        <v>3.09</v>
      </c>
      <c r="AE41" t="s">
        <v>97</v>
      </c>
    </row>
    <row r="42" spans="1:60" outlineLevel="1" x14ac:dyDescent="0.2">
      <c r="A42" s="150">
        <v>32</v>
      </c>
      <c r="B42" s="156" t="s">
        <v>166</v>
      </c>
      <c r="C42" s="187" t="s">
        <v>167</v>
      </c>
      <c r="D42" s="158" t="s">
        <v>111</v>
      </c>
      <c r="E42" s="164">
        <v>0.43</v>
      </c>
      <c r="F42" s="166"/>
      <c r="G42" s="167">
        <f>ROUND(E42*F42,2)</f>
        <v>0</v>
      </c>
      <c r="H42" s="166"/>
      <c r="I42" s="167">
        <f>ROUND(E42*H42,2)</f>
        <v>0</v>
      </c>
      <c r="J42" s="166"/>
      <c r="K42" s="167">
        <f>ROUND(E42*J42,2)</f>
        <v>0</v>
      </c>
      <c r="L42" s="167">
        <v>21</v>
      </c>
      <c r="M42" s="167">
        <f>G42*(1+L42/100)</f>
        <v>0</v>
      </c>
      <c r="N42" s="159">
        <v>1.8907700000000001</v>
      </c>
      <c r="O42" s="159">
        <f>ROUND(E42*N42,5)</f>
        <v>0.81303000000000003</v>
      </c>
      <c r="P42" s="159">
        <v>0</v>
      </c>
      <c r="Q42" s="159">
        <f>ROUND(E42*P42,5)</f>
        <v>0</v>
      </c>
      <c r="R42" s="159"/>
      <c r="S42" s="159"/>
      <c r="T42" s="160">
        <v>1.32</v>
      </c>
      <c r="U42" s="159">
        <f>ROUND(E42*T42,2)</f>
        <v>0.56999999999999995</v>
      </c>
      <c r="V42" s="149"/>
      <c r="W42" s="149"/>
      <c r="X42" s="149"/>
      <c r="Y42" s="149"/>
      <c r="Z42" s="149"/>
      <c r="AA42" s="149"/>
      <c r="AB42" s="149"/>
      <c r="AC42" s="149"/>
      <c r="AD42" s="149"/>
      <c r="AE42" s="149" t="s">
        <v>101</v>
      </c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ht="22.5" outlineLevel="1" x14ac:dyDescent="0.2">
      <c r="A43" s="150">
        <v>33</v>
      </c>
      <c r="B43" s="156" t="s">
        <v>168</v>
      </c>
      <c r="C43" s="187" t="s">
        <v>169</v>
      </c>
      <c r="D43" s="158" t="s">
        <v>170</v>
      </c>
      <c r="E43" s="164">
        <v>12</v>
      </c>
      <c r="F43" s="166"/>
      <c r="G43" s="167">
        <f>ROUND(E43*F43,2)</f>
        <v>0</v>
      </c>
      <c r="H43" s="166"/>
      <c r="I43" s="167">
        <f>ROUND(E43*H43,2)</f>
        <v>0</v>
      </c>
      <c r="J43" s="166"/>
      <c r="K43" s="167">
        <f>ROUND(E43*J43,2)</f>
        <v>0</v>
      </c>
      <c r="L43" s="167">
        <v>21</v>
      </c>
      <c r="M43" s="167">
        <f>G43*(1+L43/100)</f>
        <v>0</v>
      </c>
      <c r="N43" s="159">
        <v>1.65E-3</v>
      </c>
      <c r="O43" s="159">
        <f>ROUND(E43*N43,5)</f>
        <v>1.9800000000000002E-2</v>
      </c>
      <c r="P43" s="159">
        <v>0</v>
      </c>
      <c r="Q43" s="159">
        <f>ROUND(E43*P43,5)</f>
        <v>0</v>
      </c>
      <c r="R43" s="159"/>
      <c r="S43" s="159"/>
      <c r="T43" s="160">
        <v>7.0000000000000007E-2</v>
      </c>
      <c r="U43" s="159">
        <f>ROUND(E43*T43,2)</f>
        <v>0.84</v>
      </c>
      <c r="V43" s="149"/>
      <c r="W43" s="149"/>
      <c r="X43" s="149"/>
      <c r="Y43" s="149"/>
      <c r="Z43" s="149"/>
      <c r="AA43" s="149"/>
      <c r="AB43" s="149"/>
      <c r="AC43" s="149"/>
      <c r="AD43" s="149"/>
      <c r="AE43" s="149" t="s">
        <v>101</v>
      </c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ht="22.5" outlineLevel="1" x14ac:dyDescent="0.2">
      <c r="A44" s="150">
        <v>34</v>
      </c>
      <c r="B44" s="156" t="s">
        <v>171</v>
      </c>
      <c r="C44" s="187" t="s">
        <v>172</v>
      </c>
      <c r="D44" s="158" t="s">
        <v>170</v>
      </c>
      <c r="E44" s="164">
        <v>3</v>
      </c>
      <c r="F44" s="166"/>
      <c r="G44" s="167">
        <f>ROUND(E44*F44,2)</f>
        <v>0</v>
      </c>
      <c r="H44" s="166"/>
      <c r="I44" s="167">
        <f>ROUND(E44*H44,2)</f>
        <v>0</v>
      </c>
      <c r="J44" s="166"/>
      <c r="K44" s="167">
        <f>ROUND(E44*J44,2)</f>
        <v>0</v>
      </c>
      <c r="L44" s="167">
        <v>21</v>
      </c>
      <c r="M44" s="167">
        <f>G44*(1+L44/100)</f>
        <v>0</v>
      </c>
      <c r="N44" s="159">
        <v>6.6E-3</v>
      </c>
      <c r="O44" s="159">
        <f>ROUND(E44*N44,5)</f>
        <v>1.9800000000000002E-2</v>
      </c>
      <c r="P44" s="159">
        <v>0</v>
      </c>
      <c r="Q44" s="159">
        <f>ROUND(E44*P44,5)</f>
        <v>0</v>
      </c>
      <c r="R44" s="159"/>
      <c r="S44" s="159"/>
      <c r="T44" s="160">
        <v>0.56000000000000005</v>
      </c>
      <c r="U44" s="159">
        <f>ROUND(E44*T44,2)</f>
        <v>1.68</v>
      </c>
      <c r="V44" s="149"/>
      <c r="W44" s="149"/>
      <c r="X44" s="149"/>
      <c r="Y44" s="149"/>
      <c r="Z44" s="149"/>
      <c r="AA44" s="149"/>
      <c r="AB44" s="149"/>
      <c r="AC44" s="149"/>
      <c r="AD44" s="149"/>
      <c r="AE44" s="149" t="s">
        <v>101</v>
      </c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0">
        <v>35</v>
      </c>
      <c r="B45" s="156" t="s">
        <v>173</v>
      </c>
      <c r="C45" s="187" t="s">
        <v>174</v>
      </c>
      <c r="D45" s="158" t="s">
        <v>170</v>
      </c>
      <c r="E45" s="164">
        <v>6</v>
      </c>
      <c r="F45" s="166"/>
      <c r="G45" s="167">
        <f>ROUND(E45*F45,2)</f>
        <v>0</v>
      </c>
      <c r="H45" s="166"/>
      <c r="I45" s="167">
        <f>ROUND(E45*H45,2)</f>
        <v>0</v>
      </c>
      <c r="J45" s="166"/>
      <c r="K45" s="167">
        <f>ROUND(E45*J45,2)</f>
        <v>0</v>
      </c>
      <c r="L45" s="167">
        <v>21</v>
      </c>
      <c r="M45" s="167">
        <f>G45*(1+L45/100)</f>
        <v>0</v>
      </c>
      <c r="N45" s="159">
        <v>2.1999999999999999E-2</v>
      </c>
      <c r="O45" s="159">
        <f>ROUND(E45*N45,5)</f>
        <v>0.13200000000000001</v>
      </c>
      <c r="P45" s="159">
        <v>0</v>
      </c>
      <c r="Q45" s="159">
        <f>ROUND(E45*P45,5)</f>
        <v>0</v>
      </c>
      <c r="R45" s="159"/>
      <c r="S45" s="159"/>
      <c r="T45" s="160">
        <v>0</v>
      </c>
      <c r="U45" s="159">
        <f>ROUND(E45*T45,2)</f>
        <v>0</v>
      </c>
      <c r="V45" s="149"/>
      <c r="W45" s="149"/>
      <c r="X45" s="149"/>
      <c r="Y45" s="149"/>
      <c r="Z45" s="149"/>
      <c r="AA45" s="149"/>
      <c r="AB45" s="149"/>
      <c r="AC45" s="149"/>
      <c r="AD45" s="149"/>
      <c r="AE45" s="149" t="s">
        <v>153</v>
      </c>
      <c r="AF45" s="149"/>
      <c r="AG45" s="149"/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0">
        <v>36</v>
      </c>
      <c r="B46" s="156" t="s">
        <v>175</v>
      </c>
      <c r="C46" s="187" t="s">
        <v>176</v>
      </c>
      <c r="D46" s="158" t="s">
        <v>170</v>
      </c>
      <c r="E46" s="164">
        <v>3</v>
      </c>
      <c r="F46" s="166"/>
      <c r="G46" s="167">
        <f>ROUND(E46*F46,2)</f>
        <v>0</v>
      </c>
      <c r="H46" s="166"/>
      <c r="I46" s="167">
        <f>ROUND(E46*H46,2)</f>
        <v>0</v>
      </c>
      <c r="J46" s="166"/>
      <c r="K46" s="167">
        <f>ROUND(E46*J46,2)</f>
        <v>0</v>
      </c>
      <c r="L46" s="167">
        <v>21</v>
      </c>
      <c r="M46" s="167">
        <f>G46*(1+L46/100)</f>
        <v>0</v>
      </c>
      <c r="N46" s="159">
        <v>0.10299999999999999</v>
      </c>
      <c r="O46" s="159">
        <f>ROUND(E46*N46,5)</f>
        <v>0.309</v>
      </c>
      <c r="P46" s="159">
        <v>0</v>
      </c>
      <c r="Q46" s="159">
        <f>ROUND(E46*P46,5)</f>
        <v>0</v>
      </c>
      <c r="R46" s="159"/>
      <c r="S46" s="159"/>
      <c r="T46" s="160">
        <v>0</v>
      </c>
      <c r="U46" s="159">
        <f>ROUND(E46*T46,2)</f>
        <v>0</v>
      </c>
      <c r="V46" s="149"/>
      <c r="W46" s="149"/>
      <c r="X46" s="149"/>
      <c r="Y46" s="149"/>
      <c r="Z46" s="149"/>
      <c r="AA46" s="149"/>
      <c r="AB46" s="149"/>
      <c r="AC46" s="149"/>
      <c r="AD46" s="149"/>
      <c r="AE46" s="149" t="s">
        <v>153</v>
      </c>
      <c r="AF46" s="149"/>
      <c r="AG46" s="149"/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x14ac:dyDescent="0.2">
      <c r="A47" s="151" t="s">
        <v>96</v>
      </c>
      <c r="B47" s="157" t="s">
        <v>57</v>
      </c>
      <c r="C47" s="188" t="s">
        <v>58</v>
      </c>
      <c r="D47" s="161"/>
      <c r="E47" s="165"/>
      <c r="F47" s="168"/>
      <c r="G47" s="168">
        <f>SUMIF(AE48:AE54,"&lt;&gt;NOR",G48:G54)</f>
        <v>0</v>
      </c>
      <c r="H47" s="168"/>
      <c r="I47" s="168">
        <f>SUM(I48:I54)</f>
        <v>0</v>
      </c>
      <c r="J47" s="168"/>
      <c r="K47" s="168">
        <f>SUM(K48:K54)</f>
        <v>0</v>
      </c>
      <c r="L47" s="168"/>
      <c r="M47" s="168">
        <f>SUM(M48:M54)</f>
        <v>0</v>
      </c>
      <c r="N47" s="162"/>
      <c r="O47" s="162">
        <f>SUM(O48:O54)</f>
        <v>560.02764999999999</v>
      </c>
      <c r="P47" s="162"/>
      <c r="Q47" s="162">
        <f>SUM(Q48:Q54)</f>
        <v>0</v>
      </c>
      <c r="R47" s="162"/>
      <c r="S47" s="162"/>
      <c r="T47" s="163"/>
      <c r="U47" s="162">
        <f>SUM(U48:U54)</f>
        <v>59.430000000000007</v>
      </c>
      <c r="AE47" t="s">
        <v>97</v>
      </c>
    </row>
    <row r="48" spans="1:60" ht="22.5" outlineLevel="1" x14ac:dyDescent="0.2">
      <c r="A48" s="150">
        <v>37</v>
      </c>
      <c r="B48" s="156" t="s">
        <v>177</v>
      </c>
      <c r="C48" s="187" t="s">
        <v>178</v>
      </c>
      <c r="D48" s="158" t="s">
        <v>100</v>
      </c>
      <c r="E48" s="164">
        <v>655</v>
      </c>
      <c r="F48" s="166"/>
      <c r="G48" s="167">
        <f t="shared" ref="G48:G54" si="14">ROUND(E48*F48,2)</f>
        <v>0</v>
      </c>
      <c r="H48" s="166"/>
      <c r="I48" s="167">
        <f t="shared" ref="I48:I54" si="15">ROUND(E48*H48,2)</f>
        <v>0</v>
      </c>
      <c r="J48" s="166"/>
      <c r="K48" s="167">
        <f t="shared" ref="K48:K54" si="16">ROUND(E48*J48,2)</f>
        <v>0</v>
      </c>
      <c r="L48" s="167">
        <v>21</v>
      </c>
      <c r="M48" s="167">
        <f t="shared" ref="M48:M54" si="17">G48*(1+L48/100)</f>
        <v>0</v>
      </c>
      <c r="N48" s="159">
        <v>0.27994000000000002</v>
      </c>
      <c r="O48" s="159">
        <f t="shared" ref="O48:O54" si="18">ROUND(E48*N48,5)</f>
        <v>183.36070000000001</v>
      </c>
      <c r="P48" s="159">
        <v>0</v>
      </c>
      <c r="Q48" s="159">
        <f t="shared" ref="Q48:Q54" si="19">ROUND(E48*P48,5)</f>
        <v>0</v>
      </c>
      <c r="R48" s="159"/>
      <c r="S48" s="159"/>
      <c r="T48" s="160">
        <v>0.03</v>
      </c>
      <c r="U48" s="159">
        <f t="shared" ref="U48:U54" si="20">ROUND(E48*T48,2)</f>
        <v>19.649999999999999</v>
      </c>
      <c r="V48" s="149"/>
      <c r="W48" s="149"/>
      <c r="X48" s="149"/>
      <c r="Y48" s="149"/>
      <c r="Z48" s="149"/>
      <c r="AA48" s="149"/>
      <c r="AB48" s="149"/>
      <c r="AC48" s="149"/>
      <c r="AD48" s="149"/>
      <c r="AE48" s="149" t="s">
        <v>101</v>
      </c>
      <c r="AF48" s="149"/>
      <c r="AG48" s="149"/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22.5" outlineLevel="1" x14ac:dyDescent="0.2">
      <c r="A49" s="150">
        <v>38</v>
      </c>
      <c r="B49" s="156" t="s">
        <v>179</v>
      </c>
      <c r="C49" s="187" t="s">
        <v>180</v>
      </c>
      <c r="D49" s="158" t="s">
        <v>100</v>
      </c>
      <c r="E49" s="164">
        <v>564.79999999999995</v>
      </c>
      <c r="F49" s="166"/>
      <c r="G49" s="167">
        <f t="shared" si="14"/>
        <v>0</v>
      </c>
      <c r="H49" s="166"/>
      <c r="I49" s="167">
        <f t="shared" si="15"/>
        <v>0</v>
      </c>
      <c r="J49" s="166"/>
      <c r="K49" s="167">
        <f t="shared" si="16"/>
        <v>0</v>
      </c>
      <c r="L49" s="167">
        <v>21</v>
      </c>
      <c r="M49" s="167">
        <f t="shared" si="17"/>
        <v>0</v>
      </c>
      <c r="N49" s="159">
        <v>0.37080000000000002</v>
      </c>
      <c r="O49" s="159">
        <f t="shared" si="18"/>
        <v>209.42784</v>
      </c>
      <c r="P49" s="159">
        <v>0</v>
      </c>
      <c r="Q49" s="159">
        <f t="shared" si="19"/>
        <v>0</v>
      </c>
      <c r="R49" s="159"/>
      <c r="S49" s="159"/>
      <c r="T49" s="160">
        <v>0.03</v>
      </c>
      <c r="U49" s="159">
        <f t="shared" si="20"/>
        <v>16.940000000000001</v>
      </c>
      <c r="V49" s="149"/>
      <c r="W49" s="149"/>
      <c r="X49" s="149"/>
      <c r="Y49" s="149"/>
      <c r="Z49" s="149"/>
      <c r="AA49" s="149"/>
      <c r="AB49" s="149"/>
      <c r="AC49" s="149"/>
      <c r="AD49" s="149"/>
      <c r="AE49" s="149" t="s">
        <v>101</v>
      </c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ht="22.5" outlineLevel="1" x14ac:dyDescent="0.2">
      <c r="A50" s="150">
        <v>39</v>
      </c>
      <c r="B50" s="156" t="s">
        <v>181</v>
      </c>
      <c r="C50" s="187" t="s">
        <v>182</v>
      </c>
      <c r="D50" s="158" t="s">
        <v>108</v>
      </c>
      <c r="E50" s="164">
        <v>25.5</v>
      </c>
      <c r="F50" s="166"/>
      <c r="G50" s="167">
        <f t="shared" si="14"/>
        <v>0</v>
      </c>
      <c r="H50" s="166"/>
      <c r="I50" s="167">
        <f t="shared" si="15"/>
        <v>0</v>
      </c>
      <c r="J50" s="166"/>
      <c r="K50" s="167">
        <f t="shared" si="16"/>
        <v>0</v>
      </c>
      <c r="L50" s="167">
        <v>21</v>
      </c>
      <c r="M50" s="167">
        <f t="shared" si="17"/>
        <v>0</v>
      </c>
      <c r="N50" s="159">
        <v>0</v>
      </c>
      <c r="O50" s="159">
        <f t="shared" si="18"/>
        <v>0</v>
      </c>
      <c r="P50" s="159">
        <v>0</v>
      </c>
      <c r="Q50" s="159">
        <f t="shared" si="19"/>
        <v>0</v>
      </c>
      <c r="R50" s="159"/>
      <c r="S50" s="159"/>
      <c r="T50" s="160">
        <v>0</v>
      </c>
      <c r="U50" s="159">
        <f t="shared" si="20"/>
        <v>0</v>
      </c>
      <c r="V50" s="149"/>
      <c r="W50" s="149"/>
      <c r="X50" s="149"/>
      <c r="Y50" s="149"/>
      <c r="Z50" s="149"/>
      <c r="AA50" s="149"/>
      <c r="AB50" s="149"/>
      <c r="AC50" s="149"/>
      <c r="AD50" s="149"/>
      <c r="AE50" s="149" t="s">
        <v>101</v>
      </c>
      <c r="AF50" s="149"/>
      <c r="AG50" s="149"/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ht="22.5" outlineLevel="1" x14ac:dyDescent="0.2">
      <c r="A51" s="150">
        <v>40</v>
      </c>
      <c r="B51" s="156" t="s">
        <v>183</v>
      </c>
      <c r="C51" s="187" t="s">
        <v>184</v>
      </c>
      <c r="D51" s="158" t="s">
        <v>100</v>
      </c>
      <c r="E51" s="164">
        <v>564.79999999999995</v>
      </c>
      <c r="F51" s="166"/>
      <c r="G51" s="167">
        <f t="shared" si="14"/>
        <v>0</v>
      </c>
      <c r="H51" s="166"/>
      <c r="I51" s="167">
        <f t="shared" si="15"/>
        <v>0</v>
      </c>
      <c r="J51" s="166"/>
      <c r="K51" s="167">
        <f t="shared" si="16"/>
        <v>0</v>
      </c>
      <c r="L51" s="167">
        <v>21</v>
      </c>
      <c r="M51" s="167">
        <f t="shared" si="17"/>
        <v>0</v>
      </c>
      <c r="N51" s="159">
        <v>5.6100000000000004E-3</v>
      </c>
      <c r="O51" s="159">
        <f t="shared" si="18"/>
        <v>3.1685300000000001</v>
      </c>
      <c r="P51" s="159">
        <v>0</v>
      </c>
      <c r="Q51" s="159">
        <f t="shared" si="19"/>
        <v>0</v>
      </c>
      <c r="R51" s="159"/>
      <c r="S51" s="159"/>
      <c r="T51" s="160">
        <v>0</v>
      </c>
      <c r="U51" s="159">
        <f t="shared" si="20"/>
        <v>0</v>
      </c>
      <c r="V51" s="149"/>
      <c r="W51" s="149"/>
      <c r="X51" s="149"/>
      <c r="Y51" s="149"/>
      <c r="Z51" s="149"/>
      <c r="AA51" s="149"/>
      <c r="AB51" s="149"/>
      <c r="AC51" s="149"/>
      <c r="AD51" s="149"/>
      <c r="AE51" s="149" t="s">
        <v>101</v>
      </c>
      <c r="AF51" s="149"/>
      <c r="AG51" s="149"/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ht="22.5" outlineLevel="1" x14ac:dyDescent="0.2">
      <c r="A52" s="150">
        <v>41</v>
      </c>
      <c r="B52" s="156" t="s">
        <v>185</v>
      </c>
      <c r="C52" s="187" t="s">
        <v>186</v>
      </c>
      <c r="D52" s="158" t="s">
        <v>100</v>
      </c>
      <c r="E52" s="164">
        <v>589.88</v>
      </c>
      <c r="F52" s="166"/>
      <c r="G52" s="167">
        <f t="shared" si="14"/>
        <v>0</v>
      </c>
      <c r="H52" s="166"/>
      <c r="I52" s="167">
        <f t="shared" si="15"/>
        <v>0</v>
      </c>
      <c r="J52" s="166"/>
      <c r="K52" s="167">
        <f t="shared" si="16"/>
        <v>0</v>
      </c>
      <c r="L52" s="167">
        <v>21</v>
      </c>
      <c r="M52" s="167">
        <f t="shared" si="17"/>
        <v>0</v>
      </c>
      <c r="N52" s="159">
        <v>6.0999999999999997E-4</v>
      </c>
      <c r="O52" s="159">
        <f t="shared" si="18"/>
        <v>0.35982999999999998</v>
      </c>
      <c r="P52" s="159">
        <v>0</v>
      </c>
      <c r="Q52" s="159">
        <f t="shared" si="19"/>
        <v>0</v>
      </c>
      <c r="R52" s="159"/>
      <c r="S52" s="159"/>
      <c r="T52" s="160">
        <v>0</v>
      </c>
      <c r="U52" s="159">
        <f t="shared" si="20"/>
        <v>0</v>
      </c>
      <c r="V52" s="149"/>
      <c r="W52" s="149"/>
      <c r="X52" s="149"/>
      <c r="Y52" s="149"/>
      <c r="Z52" s="149"/>
      <c r="AA52" s="149"/>
      <c r="AB52" s="149"/>
      <c r="AC52" s="149"/>
      <c r="AD52" s="149"/>
      <c r="AE52" s="149" t="s">
        <v>101</v>
      </c>
      <c r="AF52" s="149"/>
      <c r="AG52" s="149"/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ht="22.5" outlineLevel="1" x14ac:dyDescent="0.2">
      <c r="A53" s="150">
        <v>42</v>
      </c>
      <c r="B53" s="156" t="s">
        <v>187</v>
      </c>
      <c r="C53" s="187" t="s">
        <v>188</v>
      </c>
      <c r="D53" s="158" t="s">
        <v>100</v>
      </c>
      <c r="E53" s="164">
        <v>589.88</v>
      </c>
      <c r="F53" s="166"/>
      <c r="G53" s="167">
        <f t="shared" si="14"/>
        <v>0</v>
      </c>
      <c r="H53" s="166"/>
      <c r="I53" s="167">
        <f t="shared" si="15"/>
        <v>0</v>
      </c>
      <c r="J53" s="166"/>
      <c r="K53" s="167">
        <f t="shared" si="16"/>
        <v>0</v>
      </c>
      <c r="L53" s="167">
        <v>21</v>
      </c>
      <c r="M53" s="167">
        <f t="shared" si="17"/>
        <v>0</v>
      </c>
      <c r="N53" s="159">
        <v>0.10373</v>
      </c>
      <c r="O53" s="159">
        <f t="shared" si="18"/>
        <v>61.188249999999996</v>
      </c>
      <c r="P53" s="159">
        <v>0</v>
      </c>
      <c r="Q53" s="159">
        <f t="shared" si="19"/>
        <v>0</v>
      </c>
      <c r="R53" s="159"/>
      <c r="S53" s="159"/>
      <c r="T53" s="160">
        <v>0.01</v>
      </c>
      <c r="U53" s="159">
        <f t="shared" si="20"/>
        <v>5.9</v>
      </c>
      <c r="V53" s="149"/>
      <c r="W53" s="149"/>
      <c r="X53" s="149"/>
      <c r="Y53" s="149"/>
      <c r="Z53" s="149"/>
      <c r="AA53" s="149"/>
      <c r="AB53" s="149"/>
      <c r="AC53" s="149"/>
      <c r="AD53" s="149"/>
      <c r="AE53" s="149" t="s">
        <v>101</v>
      </c>
      <c r="AF53" s="149"/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ht="22.5" outlineLevel="1" x14ac:dyDescent="0.2">
      <c r="A54" s="150">
        <v>43</v>
      </c>
      <c r="B54" s="156" t="s">
        <v>189</v>
      </c>
      <c r="C54" s="187" t="s">
        <v>190</v>
      </c>
      <c r="D54" s="158" t="s">
        <v>100</v>
      </c>
      <c r="E54" s="164">
        <v>564.79999999999995</v>
      </c>
      <c r="F54" s="166"/>
      <c r="G54" s="167">
        <f t="shared" si="14"/>
        <v>0</v>
      </c>
      <c r="H54" s="166"/>
      <c r="I54" s="167">
        <f t="shared" si="15"/>
        <v>0</v>
      </c>
      <c r="J54" s="166"/>
      <c r="K54" s="167">
        <f t="shared" si="16"/>
        <v>0</v>
      </c>
      <c r="L54" s="167">
        <v>21</v>
      </c>
      <c r="M54" s="167">
        <f t="shared" si="17"/>
        <v>0</v>
      </c>
      <c r="N54" s="159">
        <v>0.18151999999999999</v>
      </c>
      <c r="O54" s="159">
        <f t="shared" si="18"/>
        <v>102.52249999999999</v>
      </c>
      <c r="P54" s="159">
        <v>0</v>
      </c>
      <c r="Q54" s="159">
        <f t="shared" si="19"/>
        <v>0</v>
      </c>
      <c r="R54" s="159"/>
      <c r="S54" s="159"/>
      <c r="T54" s="160">
        <v>0.03</v>
      </c>
      <c r="U54" s="159">
        <f t="shared" si="20"/>
        <v>16.940000000000001</v>
      </c>
      <c r="V54" s="149"/>
      <c r="W54" s="149"/>
      <c r="X54" s="149"/>
      <c r="Y54" s="149"/>
      <c r="Z54" s="149"/>
      <c r="AA54" s="149"/>
      <c r="AB54" s="149"/>
      <c r="AC54" s="149"/>
      <c r="AD54" s="149"/>
      <c r="AE54" s="149" t="s">
        <v>101</v>
      </c>
      <c r="AF54" s="149"/>
      <c r="AG54" s="149"/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x14ac:dyDescent="0.2">
      <c r="A55" s="151" t="s">
        <v>96</v>
      </c>
      <c r="B55" s="157" t="s">
        <v>59</v>
      </c>
      <c r="C55" s="188" t="s">
        <v>60</v>
      </c>
      <c r="D55" s="161"/>
      <c r="E55" s="165"/>
      <c r="F55" s="168"/>
      <c r="G55" s="168">
        <f>SUMIF(AE56:AE72,"&lt;&gt;NOR",G56:G72)</f>
        <v>0</v>
      </c>
      <c r="H55" s="168"/>
      <c r="I55" s="168">
        <f>SUM(I56:I72)</f>
        <v>0</v>
      </c>
      <c r="J55" s="168"/>
      <c r="K55" s="168">
        <f>SUM(K56:K72)</f>
        <v>0</v>
      </c>
      <c r="L55" s="168"/>
      <c r="M55" s="168">
        <f>SUM(M56:M72)</f>
        <v>0</v>
      </c>
      <c r="N55" s="162"/>
      <c r="O55" s="162">
        <f>SUM(O56:O72)</f>
        <v>14.83244</v>
      </c>
      <c r="P55" s="162"/>
      <c r="Q55" s="162">
        <f>SUM(Q56:Q72)</f>
        <v>0</v>
      </c>
      <c r="R55" s="162"/>
      <c r="S55" s="162"/>
      <c r="T55" s="163"/>
      <c r="U55" s="162">
        <f>SUM(U56:U72)</f>
        <v>49.25</v>
      </c>
      <c r="AE55" t="s">
        <v>97</v>
      </c>
    </row>
    <row r="56" spans="1:60" ht="22.5" outlineLevel="1" x14ac:dyDescent="0.2">
      <c r="A56" s="150">
        <v>44</v>
      </c>
      <c r="B56" s="156" t="s">
        <v>191</v>
      </c>
      <c r="C56" s="187" t="s">
        <v>192</v>
      </c>
      <c r="D56" s="158" t="s">
        <v>108</v>
      </c>
      <c r="E56" s="164">
        <v>12.5</v>
      </c>
      <c r="F56" s="166"/>
      <c r="G56" s="167">
        <f t="shared" ref="G56:G72" si="21">ROUND(E56*F56,2)</f>
        <v>0</v>
      </c>
      <c r="H56" s="166"/>
      <c r="I56" s="167">
        <f t="shared" ref="I56:I72" si="22">ROUND(E56*H56,2)</f>
        <v>0</v>
      </c>
      <c r="J56" s="166"/>
      <c r="K56" s="167">
        <f t="shared" ref="K56:K72" si="23">ROUND(E56*J56,2)</f>
        <v>0</v>
      </c>
      <c r="L56" s="167">
        <v>21</v>
      </c>
      <c r="M56" s="167">
        <f t="shared" ref="M56:M72" si="24">G56*(1+L56/100)</f>
        <v>0</v>
      </c>
      <c r="N56" s="159">
        <v>0</v>
      </c>
      <c r="O56" s="159">
        <f t="shared" ref="O56:O72" si="25">ROUND(E56*N56,5)</f>
        <v>0</v>
      </c>
      <c r="P56" s="159">
        <v>0</v>
      </c>
      <c r="Q56" s="159">
        <f t="shared" ref="Q56:Q72" si="26">ROUND(E56*P56,5)</f>
        <v>0</v>
      </c>
      <c r="R56" s="159"/>
      <c r="S56" s="159"/>
      <c r="T56" s="160">
        <v>7.0000000000000007E-2</v>
      </c>
      <c r="U56" s="159">
        <f t="shared" ref="U56:U72" si="27">ROUND(E56*T56,2)</f>
        <v>0.88</v>
      </c>
      <c r="V56" s="149"/>
      <c r="W56" s="149"/>
      <c r="X56" s="149"/>
      <c r="Y56" s="149"/>
      <c r="Z56" s="149"/>
      <c r="AA56" s="149"/>
      <c r="AB56" s="149"/>
      <c r="AC56" s="149"/>
      <c r="AD56" s="149"/>
      <c r="AE56" s="149" t="s">
        <v>101</v>
      </c>
      <c r="AF56" s="149"/>
      <c r="AG56" s="149"/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0">
        <v>45</v>
      </c>
      <c r="B57" s="156" t="s">
        <v>193</v>
      </c>
      <c r="C57" s="187" t="s">
        <v>194</v>
      </c>
      <c r="D57" s="158" t="s">
        <v>170</v>
      </c>
      <c r="E57" s="164">
        <v>3</v>
      </c>
      <c r="F57" s="166"/>
      <c r="G57" s="167">
        <f t="shared" si="21"/>
        <v>0</v>
      </c>
      <c r="H57" s="166"/>
      <c r="I57" s="167">
        <f t="shared" si="22"/>
        <v>0</v>
      </c>
      <c r="J57" s="166"/>
      <c r="K57" s="167">
        <f t="shared" si="23"/>
        <v>0</v>
      </c>
      <c r="L57" s="167">
        <v>21</v>
      </c>
      <c r="M57" s="167">
        <f t="shared" si="24"/>
        <v>0</v>
      </c>
      <c r="N57" s="159">
        <v>2.7299999999999998E-3</v>
      </c>
      <c r="O57" s="159">
        <f t="shared" si="25"/>
        <v>8.1899999999999994E-3</v>
      </c>
      <c r="P57" s="159">
        <v>0</v>
      </c>
      <c r="Q57" s="159">
        <f t="shared" si="26"/>
        <v>0</v>
      </c>
      <c r="R57" s="159"/>
      <c r="S57" s="159"/>
      <c r="T57" s="160">
        <v>1.52</v>
      </c>
      <c r="U57" s="159">
        <f t="shared" si="27"/>
        <v>4.5599999999999996</v>
      </c>
      <c r="V57" s="149"/>
      <c r="W57" s="149"/>
      <c r="X57" s="149"/>
      <c r="Y57" s="149"/>
      <c r="Z57" s="149"/>
      <c r="AA57" s="149"/>
      <c r="AB57" s="149"/>
      <c r="AC57" s="149"/>
      <c r="AD57" s="149"/>
      <c r="AE57" s="149" t="s">
        <v>101</v>
      </c>
      <c r="AF57" s="149"/>
      <c r="AG57" s="149"/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ht="22.5" outlineLevel="1" x14ac:dyDescent="0.2">
      <c r="A58" s="150">
        <v>46</v>
      </c>
      <c r="B58" s="156" t="s">
        <v>195</v>
      </c>
      <c r="C58" s="187" t="s">
        <v>196</v>
      </c>
      <c r="D58" s="158" t="s">
        <v>170</v>
      </c>
      <c r="E58" s="164">
        <v>12</v>
      </c>
      <c r="F58" s="166"/>
      <c r="G58" s="167">
        <f t="shared" si="21"/>
        <v>0</v>
      </c>
      <c r="H58" s="166"/>
      <c r="I58" s="167">
        <f t="shared" si="22"/>
        <v>0</v>
      </c>
      <c r="J58" s="166"/>
      <c r="K58" s="167">
        <f t="shared" si="23"/>
        <v>0</v>
      </c>
      <c r="L58" s="167">
        <v>21</v>
      </c>
      <c r="M58" s="167">
        <f t="shared" si="24"/>
        <v>0</v>
      </c>
      <c r="N58" s="159">
        <v>1.0000000000000001E-5</v>
      </c>
      <c r="O58" s="159">
        <f t="shared" si="25"/>
        <v>1.2E-4</v>
      </c>
      <c r="P58" s="159">
        <v>0</v>
      </c>
      <c r="Q58" s="159">
        <f t="shared" si="26"/>
        <v>0</v>
      </c>
      <c r="R58" s="159"/>
      <c r="S58" s="159"/>
      <c r="T58" s="160">
        <v>0.18</v>
      </c>
      <c r="U58" s="159">
        <f t="shared" si="27"/>
        <v>2.16</v>
      </c>
      <c r="V58" s="149"/>
      <c r="W58" s="149"/>
      <c r="X58" s="149"/>
      <c r="Y58" s="149"/>
      <c r="Z58" s="149"/>
      <c r="AA58" s="149"/>
      <c r="AB58" s="149"/>
      <c r="AC58" s="149"/>
      <c r="AD58" s="149"/>
      <c r="AE58" s="149" t="s">
        <v>101</v>
      </c>
      <c r="AF58" s="149"/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ht="22.5" outlineLevel="1" x14ac:dyDescent="0.2">
      <c r="A59" s="150">
        <v>47</v>
      </c>
      <c r="B59" s="156" t="s">
        <v>197</v>
      </c>
      <c r="C59" s="187" t="s">
        <v>198</v>
      </c>
      <c r="D59" s="158" t="s">
        <v>170</v>
      </c>
      <c r="E59" s="164">
        <v>3</v>
      </c>
      <c r="F59" s="166"/>
      <c r="G59" s="167">
        <f t="shared" si="21"/>
        <v>0</v>
      </c>
      <c r="H59" s="166"/>
      <c r="I59" s="167">
        <f t="shared" si="22"/>
        <v>0</v>
      </c>
      <c r="J59" s="166"/>
      <c r="K59" s="167">
        <f t="shared" si="23"/>
        <v>0</v>
      </c>
      <c r="L59" s="167">
        <v>21</v>
      </c>
      <c r="M59" s="167">
        <f t="shared" si="24"/>
        <v>0</v>
      </c>
      <c r="N59" s="159">
        <v>0.34089999999999998</v>
      </c>
      <c r="O59" s="159">
        <f t="shared" si="25"/>
        <v>1.0226999999999999</v>
      </c>
      <c r="P59" s="159">
        <v>0</v>
      </c>
      <c r="Q59" s="159">
        <f t="shared" si="26"/>
        <v>0</v>
      </c>
      <c r="R59" s="159"/>
      <c r="S59" s="159"/>
      <c r="T59" s="160">
        <v>4.2</v>
      </c>
      <c r="U59" s="159">
        <f t="shared" si="27"/>
        <v>12.6</v>
      </c>
      <c r="V59" s="149"/>
      <c r="W59" s="149"/>
      <c r="X59" s="149"/>
      <c r="Y59" s="149"/>
      <c r="Z59" s="149"/>
      <c r="AA59" s="149"/>
      <c r="AB59" s="149"/>
      <c r="AC59" s="149"/>
      <c r="AD59" s="149"/>
      <c r="AE59" s="149" t="s">
        <v>101</v>
      </c>
      <c r="AF59" s="149"/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ht="22.5" outlineLevel="1" x14ac:dyDescent="0.2">
      <c r="A60" s="150">
        <v>48</v>
      </c>
      <c r="B60" s="156" t="s">
        <v>199</v>
      </c>
      <c r="C60" s="187" t="s">
        <v>200</v>
      </c>
      <c r="D60" s="158" t="s">
        <v>170</v>
      </c>
      <c r="E60" s="164">
        <v>5</v>
      </c>
      <c r="F60" s="166"/>
      <c r="G60" s="167">
        <f t="shared" si="21"/>
        <v>0</v>
      </c>
      <c r="H60" s="166"/>
      <c r="I60" s="167">
        <f t="shared" si="22"/>
        <v>0</v>
      </c>
      <c r="J60" s="166"/>
      <c r="K60" s="167">
        <f t="shared" si="23"/>
        <v>0</v>
      </c>
      <c r="L60" s="167">
        <v>21</v>
      </c>
      <c r="M60" s="167">
        <f t="shared" si="24"/>
        <v>0</v>
      </c>
      <c r="N60" s="159">
        <v>0.43093999999999999</v>
      </c>
      <c r="O60" s="159">
        <f t="shared" si="25"/>
        <v>2.1547000000000001</v>
      </c>
      <c r="P60" s="159">
        <v>0</v>
      </c>
      <c r="Q60" s="159">
        <f t="shared" si="26"/>
        <v>0</v>
      </c>
      <c r="R60" s="159"/>
      <c r="S60" s="159"/>
      <c r="T60" s="160">
        <v>3.82</v>
      </c>
      <c r="U60" s="159">
        <f t="shared" si="27"/>
        <v>19.100000000000001</v>
      </c>
      <c r="V60" s="149"/>
      <c r="W60" s="149"/>
      <c r="X60" s="149"/>
      <c r="Y60" s="149"/>
      <c r="Z60" s="149"/>
      <c r="AA60" s="149"/>
      <c r="AB60" s="149"/>
      <c r="AC60" s="149"/>
      <c r="AD60" s="149"/>
      <c r="AE60" s="149" t="s">
        <v>101</v>
      </c>
      <c r="AF60" s="149"/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0">
        <v>49</v>
      </c>
      <c r="B61" s="156" t="s">
        <v>201</v>
      </c>
      <c r="C61" s="187" t="s">
        <v>202</v>
      </c>
      <c r="D61" s="158" t="s">
        <v>170</v>
      </c>
      <c r="E61" s="164">
        <v>3</v>
      </c>
      <c r="F61" s="166"/>
      <c r="G61" s="167">
        <f t="shared" si="21"/>
        <v>0</v>
      </c>
      <c r="H61" s="166"/>
      <c r="I61" s="167">
        <f t="shared" si="22"/>
        <v>0</v>
      </c>
      <c r="J61" s="166"/>
      <c r="K61" s="167">
        <f t="shared" si="23"/>
        <v>0</v>
      </c>
      <c r="L61" s="167">
        <v>21</v>
      </c>
      <c r="M61" s="167">
        <f t="shared" si="24"/>
        <v>0</v>
      </c>
      <c r="N61" s="159">
        <v>9.3600000000000003E-3</v>
      </c>
      <c r="O61" s="159">
        <f t="shared" si="25"/>
        <v>2.8080000000000001E-2</v>
      </c>
      <c r="P61" s="159">
        <v>0</v>
      </c>
      <c r="Q61" s="159">
        <f t="shared" si="26"/>
        <v>0</v>
      </c>
      <c r="R61" s="159"/>
      <c r="S61" s="159"/>
      <c r="T61" s="160">
        <v>1.69</v>
      </c>
      <c r="U61" s="159">
        <f t="shared" si="27"/>
        <v>5.07</v>
      </c>
      <c r="V61" s="149"/>
      <c r="W61" s="149"/>
      <c r="X61" s="149"/>
      <c r="Y61" s="149"/>
      <c r="Z61" s="149"/>
      <c r="AA61" s="149"/>
      <c r="AB61" s="149"/>
      <c r="AC61" s="149"/>
      <c r="AD61" s="149"/>
      <c r="AE61" s="149" t="s">
        <v>101</v>
      </c>
      <c r="AF61" s="149"/>
      <c r="AG61" s="149"/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ht="22.5" outlineLevel="1" x14ac:dyDescent="0.2">
      <c r="A62" s="150">
        <v>50</v>
      </c>
      <c r="B62" s="156" t="s">
        <v>203</v>
      </c>
      <c r="C62" s="187" t="s">
        <v>204</v>
      </c>
      <c r="D62" s="158" t="s">
        <v>111</v>
      </c>
      <c r="E62" s="164">
        <v>3.75</v>
      </c>
      <c r="F62" s="166"/>
      <c r="G62" s="167">
        <f t="shared" si="21"/>
        <v>0</v>
      </c>
      <c r="H62" s="166"/>
      <c r="I62" s="167">
        <f t="shared" si="22"/>
        <v>0</v>
      </c>
      <c r="J62" s="166"/>
      <c r="K62" s="167">
        <f t="shared" si="23"/>
        <v>0</v>
      </c>
      <c r="L62" s="167">
        <v>21</v>
      </c>
      <c r="M62" s="167">
        <f t="shared" si="24"/>
        <v>0</v>
      </c>
      <c r="N62" s="159">
        <v>2.5249999999999999</v>
      </c>
      <c r="O62" s="159">
        <f t="shared" si="25"/>
        <v>9.46875</v>
      </c>
      <c r="P62" s="159">
        <v>0</v>
      </c>
      <c r="Q62" s="159">
        <f t="shared" si="26"/>
        <v>0</v>
      </c>
      <c r="R62" s="159"/>
      <c r="S62" s="159"/>
      <c r="T62" s="160">
        <v>1.3</v>
      </c>
      <c r="U62" s="159">
        <f t="shared" si="27"/>
        <v>4.88</v>
      </c>
      <c r="V62" s="149"/>
      <c r="W62" s="149"/>
      <c r="X62" s="149"/>
      <c r="Y62" s="149"/>
      <c r="Z62" s="149"/>
      <c r="AA62" s="149"/>
      <c r="AB62" s="149"/>
      <c r="AC62" s="149"/>
      <c r="AD62" s="149"/>
      <c r="AE62" s="149" t="s">
        <v>101</v>
      </c>
      <c r="AF62" s="149"/>
      <c r="AG62" s="149"/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0">
        <v>51</v>
      </c>
      <c r="B63" s="156" t="s">
        <v>205</v>
      </c>
      <c r="C63" s="187" t="s">
        <v>206</v>
      </c>
      <c r="D63" s="158" t="s">
        <v>170</v>
      </c>
      <c r="E63" s="164">
        <v>3</v>
      </c>
      <c r="F63" s="166"/>
      <c r="G63" s="167">
        <f t="shared" si="21"/>
        <v>0</v>
      </c>
      <c r="H63" s="166"/>
      <c r="I63" s="167">
        <f t="shared" si="22"/>
        <v>0</v>
      </c>
      <c r="J63" s="166"/>
      <c r="K63" s="167">
        <f t="shared" si="23"/>
        <v>0</v>
      </c>
      <c r="L63" s="167">
        <v>21</v>
      </c>
      <c r="M63" s="167">
        <f t="shared" si="24"/>
        <v>0</v>
      </c>
      <c r="N63" s="159">
        <v>0</v>
      </c>
      <c r="O63" s="159">
        <f t="shared" si="25"/>
        <v>0</v>
      </c>
      <c r="P63" s="159">
        <v>0</v>
      </c>
      <c r="Q63" s="159">
        <f t="shared" si="26"/>
        <v>0</v>
      </c>
      <c r="R63" s="159"/>
      <c r="S63" s="159"/>
      <c r="T63" s="160">
        <v>0</v>
      </c>
      <c r="U63" s="159">
        <f t="shared" si="27"/>
        <v>0</v>
      </c>
      <c r="V63" s="149"/>
      <c r="W63" s="149"/>
      <c r="X63" s="149"/>
      <c r="Y63" s="149"/>
      <c r="Z63" s="149"/>
      <c r="AA63" s="149"/>
      <c r="AB63" s="149"/>
      <c r="AC63" s="149"/>
      <c r="AD63" s="149"/>
      <c r="AE63" s="149" t="s">
        <v>101</v>
      </c>
      <c r="AF63" s="149"/>
      <c r="AG63" s="149"/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ht="22.5" outlineLevel="1" x14ac:dyDescent="0.2">
      <c r="A64" s="150">
        <v>52</v>
      </c>
      <c r="B64" s="156" t="s">
        <v>207</v>
      </c>
      <c r="C64" s="187" t="s">
        <v>208</v>
      </c>
      <c r="D64" s="158" t="s">
        <v>170</v>
      </c>
      <c r="E64" s="164">
        <v>3</v>
      </c>
      <c r="F64" s="166"/>
      <c r="G64" s="167">
        <f t="shared" si="21"/>
        <v>0</v>
      </c>
      <c r="H64" s="166"/>
      <c r="I64" s="167">
        <f t="shared" si="22"/>
        <v>0</v>
      </c>
      <c r="J64" s="166"/>
      <c r="K64" s="167">
        <f t="shared" si="23"/>
        <v>0</v>
      </c>
      <c r="L64" s="167">
        <v>21</v>
      </c>
      <c r="M64" s="167">
        <f t="shared" si="24"/>
        <v>0</v>
      </c>
      <c r="N64" s="159">
        <v>0</v>
      </c>
      <c r="O64" s="159">
        <f t="shared" si="25"/>
        <v>0</v>
      </c>
      <c r="P64" s="159">
        <v>0</v>
      </c>
      <c r="Q64" s="159">
        <f t="shared" si="26"/>
        <v>0</v>
      </c>
      <c r="R64" s="159"/>
      <c r="S64" s="159"/>
      <c r="T64" s="160">
        <v>0</v>
      </c>
      <c r="U64" s="159">
        <f t="shared" si="27"/>
        <v>0</v>
      </c>
      <c r="V64" s="149"/>
      <c r="W64" s="149"/>
      <c r="X64" s="149"/>
      <c r="Y64" s="149"/>
      <c r="Z64" s="149"/>
      <c r="AA64" s="149"/>
      <c r="AB64" s="149"/>
      <c r="AC64" s="149"/>
      <c r="AD64" s="149"/>
      <c r="AE64" s="149" t="s">
        <v>101</v>
      </c>
      <c r="AF64" s="149"/>
      <c r="AG64" s="149"/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ht="22.5" outlineLevel="1" x14ac:dyDescent="0.2">
      <c r="A65" s="150">
        <v>53</v>
      </c>
      <c r="B65" s="156" t="s">
        <v>209</v>
      </c>
      <c r="C65" s="187" t="s">
        <v>210</v>
      </c>
      <c r="D65" s="158" t="s">
        <v>170</v>
      </c>
      <c r="E65" s="164">
        <v>3</v>
      </c>
      <c r="F65" s="166"/>
      <c r="G65" s="167">
        <f t="shared" si="21"/>
        <v>0</v>
      </c>
      <c r="H65" s="166"/>
      <c r="I65" s="167">
        <f t="shared" si="22"/>
        <v>0</v>
      </c>
      <c r="J65" s="166"/>
      <c r="K65" s="167">
        <f t="shared" si="23"/>
        <v>0</v>
      </c>
      <c r="L65" s="167">
        <v>21</v>
      </c>
      <c r="M65" s="167">
        <f t="shared" si="24"/>
        <v>0</v>
      </c>
      <c r="N65" s="159">
        <v>0.14399999999999999</v>
      </c>
      <c r="O65" s="159">
        <f t="shared" si="25"/>
        <v>0.432</v>
      </c>
      <c r="P65" s="159">
        <v>0</v>
      </c>
      <c r="Q65" s="159">
        <f t="shared" si="26"/>
        <v>0</v>
      </c>
      <c r="R65" s="159"/>
      <c r="S65" s="159"/>
      <c r="T65" s="160">
        <v>0</v>
      </c>
      <c r="U65" s="159">
        <f t="shared" si="27"/>
        <v>0</v>
      </c>
      <c r="V65" s="149"/>
      <c r="W65" s="149"/>
      <c r="X65" s="149"/>
      <c r="Y65" s="149"/>
      <c r="Z65" s="149"/>
      <c r="AA65" s="149"/>
      <c r="AB65" s="149"/>
      <c r="AC65" s="149"/>
      <c r="AD65" s="149"/>
      <c r="AE65" s="149" t="s">
        <v>153</v>
      </c>
      <c r="AF65" s="149"/>
      <c r="AG65" s="149"/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ht="22.5" outlineLevel="1" x14ac:dyDescent="0.2">
      <c r="A66" s="150">
        <v>54</v>
      </c>
      <c r="B66" s="156" t="s">
        <v>211</v>
      </c>
      <c r="C66" s="187" t="s">
        <v>212</v>
      </c>
      <c r="D66" s="158" t="s">
        <v>170</v>
      </c>
      <c r="E66" s="164">
        <v>3</v>
      </c>
      <c r="F66" s="166"/>
      <c r="G66" s="167">
        <f t="shared" si="21"/>
        <v>0</v>
      </c>
      <c r="H66" s="166"/>
      <c r="I66" s="167">
        <f t="shared" si="22"/>
        <v>0</v>
      </c>
      <c r="J66" s="166"/>
      <c r="K66" s="167">
        <f t="shared" si="23"/>
        <v>0</v>
      </c>
      <c r="L66" s="167">
        <v>21</v>
      </c>
      <c r="M66" s="167">
        <f t="shared" si="24"/>
        <v>0</v>
      </c>
      <c r="N66" s="159">
        <v>0.17499999999999999</v>
      </c>
      <c r="O66" s="159">
        <f t="shared" si="25"/>
        <v>0.52500000000000002</v>
      </c>
      <c r="P66" s="159">
        <v>0</v>
      </c>
      <c r="Q66" s="159">
        <f t="shared" si="26"/>
        <v>0</v>
      </c>
      <c r="R66" s="159"/>
      <c r="S66" s="159"/>
      <c r="T66" s="160">
        <v>0</v>
      </c>
      <c r="U66" s="159">
        <f t="shared" si="27"/>
        <v>0</v>
      </c>
      <c r="V66" s="149"/>
      <c r="W66" s="149"/>
      <c r="X66" s="149"/>
      <c r="Y66" s="149"/>
      <c r="Z66" s="149"/>
      <c r="AA66" s="149"/>
      <c r="AB66" s="149"/>
      <c r="AC66" s="149"/>
      <c r="AD66" s="149"/>
      <c r="AE66" s="149" t="s">
        <v>153</v>
      </c>
      <c r="AF66" s="149"/>
      <c r="AG66" s="149"/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ht="22.5" outlineLevel="1" x14ac:dyDescent="0.2">
      <c r="A67" s="150">
        <v>55</v>
      </c>
      <c r="B67" s="156" t="s">
        <v>213</v>
      </c>
      <c r="C67" s="187" t="s">
        <v>214</v>
      </c>
      <c r="D67" s="158" t="s">
        <v>170</v>
      </c>
      <c r="E67" s="164">
        <v>3</v>
      </c>
      <c r="F67" s="166"/>
      <c r="G67" s="167">
        <f t="shared" si="21"/>
        <v>0</v>
      </c>
      <c r="H67" s="166"/>
      <c r="I67" s="167">
        <f t="shared" si="22"/>
        <v>0</v>
      </c>
      <c r="J67" s="166"/>
      <c r="K67" s="167">
        <f t="shared" si="23"/>
        <v>0</v>
      </c>
      <c r="L67" s="167">
        <v>21</v>
      </c>
      <c r="M67" s="167">
        <f t="shared" si="24"/>
        <v>0</v>
      </c>
      <c r="N67" s="159">
        <v>0.17</v>
      </c>
      <c r="O67" s="159">
        <f t="shared" si="25"/>
        <v>0.51</v>
      </c>
      <c r="P67" s="159">
        <v>0</v>
      </c>
      <c r="Q67" s="159">
        <f t="shared" si="26"/>
        <v>0</v>
      </c>
      <c r="R67" s="159"/>
      <c r="S67" s="159"/>
      <c r="T67" s="160">
        <v>0</v>
      </c>
      <c r="U67" s="159">
        <f t="shared" si="27"/>
        <v>0</v>
      </c>
      <c r="V67" s="149"/>
      <c r="W67" s="149"/>
      <c r="X67" s="149"/>
      <c r="Y67" s="149"/>
      <c r="Z67" s="149"/>
      <c r="AA67" s="149"/>
      <c r="AB67" s="149"/>
      <c r="AC67" s="149"/>
      <c r="AD67" s="149"/>
      <c r="AE67" s="149" t="s">
        <v>153</v>
      </c>
      <c r="AF67" s="149"/>
      <c r="AG67" s="149"/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ht="22.5" outlineLevel="1" x14ac:dyDescent="0.2">
      <c r="A68" s="150">
        <v>56</v>
      </c>
      <c r="B68" s="156" t="s">
        <v>215</v>
      </c>
      <c r="C68" s="187" t="s">
        <v>216</v>
      </c>
      <c r="D68" s="158" t="s">
        <v>170</v>
      </c>
      <c r="E68" s="164">
        <v>3</v>
      </c>
      <c r="F68" s="166"/>
      <c r="G68" s="167">
        <f t="shared" si="21"/>
        <v>0</v>
      </c>
      <c r="H68" s="166"/>
      <c r="I68" s="167">
        <f t="shared" si="22"/>
        <v>0</v>
      </c>
      <c r="J68" s="166"/>
      <c r="K68" s="167">
        <f t="shared" si="23"/>
        <v>0</v>
      </c>
      <c r="L68" s="167">
        <v>21</v>
      </c>
      <c r="M68" s="167">
        <f t="shared" si="24"/>
        <v>0</v>
      </c>
      <c r="N68" s="159">
        <v>0.06</v>
      </c>
      <c r="O68" s="159">
        <f t="shared" si="25"/>
        <v>0.18</v>
      </c>
      <c r="P68" s="159">
        <v>0</v>
      </c>
      <c r="Q68" s="159">
        <f t="shared" si="26"/>
        <v>0</v>
      </c>
      <c r="R68" s="159"/>
      <c r="S68" s="159"/>
      <c r="T68" s="160">
        <v>0</v>
      </c>
      <c r="U68" s="159">
        <f t="shared" si="27"/>
        <v>0</v>
      </c>
      <c r="V68" s="149"/>
      <c r="W68" s="149"/>
      <c r="X68" s="149"/>
      <c r="Y68" s="149"/>
      <c r="Z68" s="149"/>
      <c r="AA68" s="149"/>
      <c r="AB68" s="149"/>
      <c r="AC68" s="149"/>
      <c r="AD68" s="149"/>
      <c r="AE68" s="149" t="s">
        <v>153</v>
      </c>
      <c r="AF68" s="149"/>
      <c r="AG68" s="149"/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ht="22.5" outlineLevel="1" x14ac:dyDescent="0.2">
      <c r="A69" s="150">
        <v>57</v>
      </c>
      <c r="B69" s="156" t="s">
        <v>217</v>
      </c>
      <c r="C69" s="187" t="s">
        <v>218</v>
      </c>
      <c r="D69" s="158" t="s">
        <v>170</v>
      </c>
      <c r="E69" s="164">
        <v>3</v>
      </c>
      <c r="F69" s="166"/>
      <c r="G69" s="167">
        <f t="shared" si="21"/>
        <v>0</v>
      </c>
      <c r="H69" s="166"/>
      <c r="I69" s="167">
        <f t="shared" si="22"/>
        <v>0</v>
      </c>
      <c r="J69" s="166"/>
      <c r="K69" s="167">
        <f t="shared" si="23"/>
        <v>0</v>
      </c>
      <c r="L69" s="167">
        <v>21</v>
      </c>
      <c r="M69" s="167">
        <f t="shared" si="24"/>
        <v>0</v>
      </c>
      <c r="N69" s="159">
        <v>0.12</v>
      </c>
      <c r="O69" s="159">
        <f t="shared" si="25"/>
        <v>0.36</v>
      </c>
      <c r="P69" s="159">
        <v>0</v>
      </c>
      <c r="Q69" s="159">
        <f t="shared" si="26"/>
        <v>0</v>
      </c>
      <c r="R69" s="159"/>
      <c r="S69" s="159"/>
      <c r="T69" s="160">
        <v>0</v>
      </c>
      <c r="U69" s="159">
        <f t="shared" si="27"/>
        <v>0</v>
      </c>
      <c r="V69" s="149"/>
      <c r="W69" s="149"/>
      <c r="X69" s="149"/>
      <c r="Y69" s="149"/>
      <c r="Z69" s="149"/>
      <c r="AA69" s="149"/>
      <c r="AB69" s="149"/>
      <c r="AC69" s="149"/>
      <c r="AD69" s="149"/>
      <c r="AE69" s="149" t="s">
        <v>153</v>
      </c>
      <c r="AF69" s="149"/>
      <c r="AG69" s="149"/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ht="22.5" outlineLevel="1" x14ac:dyDescent="0.2">
      <c r="A70" s="150">
        <v>58</v>
      </c>
      <c r="B70" s="156" t="s">
        <v>219</v>
      </c>
      <c r="C70" s="187" t="s">
        <v>220</v>
      </c>
      <c r="D70" s="158" t="s">
        <v>170</v>
      </c>
      <c r="E70" s="164">
        <v>12.5</v>
      </c>
      <c r="F70" s="166"/>
      <c r="G70" s="167">
        <f t="shared" si="21"/>
        <v>0</v>
      </c>
      <c r="H70" s="166"/>
      <c r="I70" s="167">
        <f t="shared" si="22"/>
        <v>0</v>
      </c>
      <c r="J70" s="166"/>
      <c r="K70" s="167">
        <f t="shared" si="23"/>
        <v>0</v>
      </c>
      <c r="L70" s="167">
        <v>21</v>
      </c>
      <c r="M70" s="167">
        <f t="shared" si="24"/>
        <v>0</v>
      </c>
      <c r="N70" s="159">
        <v>1.081E-2</v>
      </c>
      <c r="O70" s="159">
        <f t="shared" si="25"/>
        <v>0.13513</v>
      </c>
      <c r="P70" s="159">
        <v>0</v>
      </c>
      <c r="Q70" s="159">
        <f t="shared" si="26"/>
        <v>0</v>
      </c>
      <c r="R70" s="159"/>
      <c r="S70" s="159"/>
      <c r="T70" s="160">
        <v>0</v>
      </c>
      <c r="U70" s="159">
        <f t="shared" si="27"/>
        <v>0</v>
      </c>
      <c r="V70" s="149"/>
      <c r="W70" s="149"/>
      <c r="X70" s="149"/>
      <c r="Y70" s="149"/>
      <c r="Z70" s="149"/>
      <c r="AA70" s="149"/>
      <c r="AB70" s="149"/>
      <c r="AC70" s="149"/>
      <c r="AD70" s="149"/>
      <c r="AE70" s="149" t="s">
        <v>153</v>
      </c>
      <c r="AF70" s="149"/>
      <c r="AG70" s="149"/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0">
        <v>59</v>
      </c>
      <c r="B71" s="156" t="s">
        <v>221</v>
      </c>
      <c r="C71" s="187" t="s">
        <v>222</v>
      </c>
      <c r="D71" s="158" t="s">
        <v>170</v>
      </c>
      <c r="E71" s="164">
        <v>6</v>
      </c>
      <c r="F71" s="166"/>
      <c r="G71" s="167">
        <f t="shared" si="21"/>
        <v>0</v>
      </c>
      <c r="H71" s="166"/>
      <c r="I71" s="167">
        <f t="shared" si="22"/>
        <v>0</v>
      </c>
      <c r="J71" s="166"/>
      <c r="K71" s="167">
        <f t="shared" si="23"/>
        <v>0</v>
      </c>
      <c r="L71" s="167">
        <v>21</v>
      </c>
      <c r="M71" s="167">
        <f t="shared" si="24"/>
        <v>0</v>
      </c>
      <c r="N71" s="159">
        <v>8.5999999999999998E-4</v>
      </c>
      <c r="O71" s="159">
        <f t="shared" si="25"/>
        <v>5.1599999999999997E-3</v>
      </c>
      <c r="P71" s="159">
        <v>0</v>
      </c>
      <c r="Q71" s="159">
        <f t="shared" si="26"/>
        <v>0</v>
      </c>
      <c r="R71" s="159"/>
      <c r="S71" s="159"/>
      <c r="T71" s="160">
        <v>0</v>
      </c>
      <c r="U71" s="159">
        <f t="shared" si="27"/>
        <v>0</v>
      </c>
      <c r="V71" s="149"/>
      <c r="W71" s="149"/>
      <c r="X71" s="149"/>
      <c r="Y71" s="149"/>
      <c r="Z71" s="149"/>
      <c r="AA71" s="149"/>
      <c r="AB71" s="149"/>
      <c r="AC71" s="149"/>
      <c r="AD71" s="149"/>
      <c r="AE71" s="149" t="s">
        <v>153</v>
      </c>
      <c r="AF71" s="149"/>
      <c r="AG71" s="149"/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50">
        <v>60</v>
      </c>
      <c r="B72" s="156" t="s">
        <v>221</v>
      </c>
      <c r="C72" s="187" t="s">
        <v>223</v>
      </c>
      <c r="D72" s="158" t="s">
        <v>170</v>
      </c>
      <c r="E72" s="164">
        <v>3</v>
      </c>
      <c r="F72" s="166"/>
      <c r="G72" s="167">
        <f t="shared" si="21"/>
        <v>0</v>
      </c>
      <c r="H72" s="166"/>
      <c r="I72" s="167">
        <f t="shared" si="22"/>
        <v>0</v>
      </c>
      <c r="J72" s="166"/>
      <c r="K72" s="167">
        <f t="shared" si="23"/>
        <v>0</v>
      </c>
      <c r="L72" s="167">
        <v>21</v>
      </c>
      <c r="M72" s="167">
        <f t="shared" si="24"/>
        <v>0</v>
      </c>
      <c r="N72" s="159">
        <v>8.7000000000000001E-4</v>
      </c>
      <c r="O72" s="159">
        <f t="shared" si="25"/>
        <v>2.6099999999999999E-3</v>
      </c>
      <c r="P72" s="159">
        <v>0</v>
      </c>
      <c r="Q72" s="159">
        <f t="shared" si="26"/>
        <v>0</v>
      </c>
      <c r="R72" s="159"/>
      <c r="S72" s="159"/>
      <c r="T72" s="160">
        <v>0</v>
      </c>
      <c r="U72" s="159">
        <f t="shared" si="27"/>
        <v>0</v>
      </c>
      <c r="V72" s="149"/>
      <c r="W72" s="149"/>
      <c r="X72" s="149"/>
      <c r="Y72" s="149"/>
      <c r="Z72" s="149"/>
      <c r="AA72" s="149"/>
      <c r="AB72" s="149"/>
      <c r="AC72" s="149"/>
      <c r="AD72" s="149"/>
      <c r="AE72" s="149" t="s">
        <v>153</v>
      </c>
      <c r="AF72" s="149"/>
      <c r="AG72" s="149"/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x14ac:dyDescent="0.2">
      <c r="A73" s="151" t="s">
        <v>96</v>
      </c>
      <c r="B73" s="157" t="s">
        <v>61</v>
      </c>
      <c r="C73" s="188" t="s">
        <v>62</v>
      </c>
      <c r="D73" s="161"/>
      <c r="E73" s="165"/>
      <c r="F73" s="168"/>
      <c r="G73" s="168">
        <f>SUMIF(AE74:AE76,"&lt;&gt;NOR",G74:G76)</f>
        <v>0</v>
      </c>
      <c r="H73" s="168"/>
      <c r="I73" s="168">
        <f>SUM(I74:I76)</f>
        <v>0</v>
      </c>
      <c r="J73" s="168"/>
      <c r="K73" s="168">
        <f>SUM(K74:K76)</f>
        <v>0</v>
      </c>
      <c r="L73" s="168"/>
      <c r="M73" s="168">
        <f>SUM(M74:M76)</f>
        <v>0</v>
      </c>
      <c r="N73" s="162"/>
      <c r="O73" s="162">
        <f>SUM(O74:O76)</f>
        <v>0.5</v>
      </c>
      <c r="P73" s="162"/>
      <c r="Q73" s="162">
        <f>SUM(Q74:Q76)</f>
        <v>0</v>
      </c>
      <c r="R73" s="162"/>
      <c r="S73" s="162"/>
      <c r="T73" s="163"/>
      <c r="U73" s="162">
        <f>SUM(U74:U76)</f>
        <v>3.9399999999999995</v>
      </c>
      <c r="AE73" t="s">
        <v>97</v>
      </c>
    </row>
    <row r="74" spans="1:60" outlineLevel="1" x14ac:dyDescent="0.2">
      <c r="A74" s="150">
        <v>61</v>
      </c>
      <c r="B74" s="156" t="s">
        <v>224</v>
      </c>
      <c r="C74" s="187" t="s">
        <v>225</v>
      </c>
      <c r="D74" s="158" t="s">
        <v>170</v>
      </c>
      <c r="E74" s="164">
        <v>2</v>
      </c>
      <c r="F74" s="166"/>
      <c r="G74" s="167">
        <f>ROUND(E74*F74,2)</f>
        <v>0</v>
      </c>
      <c r="H74" s="166"/>
      <c r="I74" s="167">
        <f>ROUND(E74*H74,2)</f>
        <v>0</v>
      </c>
      <c r="J74" s="166"/>
      <c r="K74" s="167">
        <f>ROUND(E74*J74,2)</f>
        <v>0</v>
      </c>
      <c r="L74" s="167">
        <v>21</v>
      </c>
      <c r="M74" s="167">
        <f>G74*(1+L74/100)</f>
        <v>0</v>
      </c>
      <c r="N74" s="159">
        <v>0.25</v>
      </c>
      <c r="O74" s="159">
        <f>ROUND(E74*N74,5)</f>
        <v>0.5</v>
      </c>
      <c r="P74" s="159">
        <v>0</v>
      </c>
      <c r="Q74" s="159">
        <f>ROUND(E74*P74,5)</f>
        <v>0</v>
      </c>
      <c r="R74" s="159"/>
      <c r="S74" s="159"/>
      <c r="T74" s="160">
        <v>0.82</v>
      </c>
      <c r="U74" s="159">
        <f>ROUND(E74*T74,2)</f>
        <v>1.64</v>
      </c>
      <c r="V74" s="149"/>
      <c r="W74" s="149"/>
      <c r="X74" s="149"/>
      <c r="Y74" s="149"/>
      <c r="Z74" s="149"/>
      <c r="AA74" s="149"/>
      <c r="AB74" s="149"/>
      <c r="AC74" s="149"/>
      <c r="AD74" s="149"/>
      <c r="AE74" s="149" t="s">
        <v>101</v>
      </c>
      <c r="AF74" s="149"/>
      <c r="AG74" s="149"/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50">
        <v>62</v>
      </c>
      <c r="B75" s="156" t="s">
        <v>226</v>
      </c>
      <c r="C75" s="187" t="s">
        <v>227</v>
      </c>
      <c r="D75" s="158" t="s">
        <v>108</v>
      </c>
      <c r="E75" s="164">
        <v>25.5</v>
      </c>
      <c r="F75" s="166"/>
      <c r="G75" s="167">
        <f>ROUND(E75*F75,2)</f>
        <v>0</v>
      </c>
      <c r="H75" s="166"/>
      <c r="I75" s="167">
        <f>ROUND(E75*H75,2)</f>
        <v>0</v>
      </c>
      <c r="J75" s="166"/>
      <c r="K75" s="167">
        <f>ROUND(E75*J75,2)</f>
        <v>0</v>
      </c>
      <c r="L75" s="167">
        <v>21</v>
      </c>
      <c r="M75" s="167">
        <f>G75*(1+L75/100)</f>
        <v>0</v>
      </c>
      <c r="N75" s="159">
        <v>0</v>
      </c>
      <c r="O75" s="159">
        <f>ROUND(E75*N75,5)</f>
        <v>0</v>
      </c>
      <c r="P75" s="159">
        <v>0</v>
      </c>
      <c r="Q75" s="159">
        <f>ROUND(E75*P75,5)</f>
        <v>0</v>
      </c>
      <c r="R75" s="159"/>
      <c r="S75" s="159"/>
      <c r="T75" s="160">
        <v>0.09</v>
      </c>
      <c r="U75" s="159">
        <f>ROUND(E75*T75,2)</f>
        <v>2.2999999999999998</v>
      </c>
      <c r="V75" s="149"/>
      <c r="W75" s="149"/>
      <c r="X75" s="149"/>
      <c r="Y75" s="149"/>
      <c r="Z75" s="149"/>
      <c r="AA75" s="149"/>
      <c r="AB75" s="149"/>
      <c r="AC75" s="149"/>
      <c r="AD75" s="149"/>
      <c r="AE75" s="149" t="s">
        <v>101</v>
      </c>
      <c r="AF75" s="149"/>
      <c r="AG75" s="149"/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0">
        <v>63</v>
      </c>
      <c r="B76" s="156" t="s">
        <v>228</v>
      </c>
      <c r="C76" s="187" t="s">
        <v>229</v>
      </c>
      <c r="D76" s="158" t="s">
        <v>170</v>
      </c>
      <c r="E76" s="164">
        <v>1</v>
      </c>
      <c r="F76" s="166"/>
      <c r="G76" s="167">
        <f>ROUND(E76*F76,2)</f>
        <v>0</v>
      </c>
      <c r="H76" s="166"/>
      <c r="I76" s="167">
        <f>ROUND(E76*H76,2)</f>
        <v>0</v>
      </c>
      <c r="J76" s="166"/>
      <c r="K76" s="167">
        <f>ROUND(E76*J76,2)</f>
        <v>0</v>
      </c>
      <c r="L76" s="167">
        <v>21</v>
      </c>
      <c r="M76" s="167">
        <f>G76*(1+L76/100)</f>
        <v>0</v>
      </c>
      <c r="N76" s="159">
        <v>0</v>
      </c>
      <c r="O76" s="159">
        <f>ROUND(E76*N76,5)</f>
        <v>0</v>
      </c>
      <c r="P76" s="159">
        <v>0</v>
      </c>
      <c r="Q76" s="159">
        <f>ROUND(E76*P76,5)</f>
        <v>0</v>
      </c>
      <c r="R76" s="159"/>
      <c r="S76" s="159"/>
      <c r="T76" s="160">
        <v>0</v>
      </c>
      <c r="U76" s="159">
        <f>ROUND(E76*T76,2)</f>
        <v>0</v>
      </c>
      <c r="V76" s="149"/>
      <c r="W76" s="149"/>
      <c r="X76" s="149"/>
      <c r="Y76" s="149"/>
      <c r="Z76" s="149"/>
      <c r="AA76" s="149"/>
      <c r="AB76" s="149"/>
      <c r="AC76" s="149"/>
      <c r="AD76" s="149"/>
      <c r="AE76" s="149" t="s">
        <v>101</v>
      </c>
      <c r="AF76" s="149"/>
      <c r="AG76" s="149"/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x14ac:dyDescent="0.2">
      <c r="A77" s="151" t="s">
        <v>96</v>
      </c>
      <c r="B77" s="157" t="s">
        <v>63</v>
      </c>
      <c r="C77" s="188" t="s">
        <v>64</v>
      </c>
      <c r="D77" s="161"/>
      <c r="E77" s="165"/>
      <c r="F77" s="168"/>
      <c r="G77" s="168">
        <f>SUMIF(AE78:AE78,"&lt;&gt;NOR",G78:G78)</f>
        <v>0</v>
      </c>
      <c r="H77" s="168"/>
      <c r="I77" s="168">
        <f>SUM(I78:I78)</f>
        <v>0</v>
      </c>
      <c r="J77" s="168"/>
      <c r="K77" s="168">
        <f>SUM(K78:K78)</f>
        <v>0</v>
      </c>
      <c r="L77" s="168"/>
      <c r="M77" s="168">
        <f>SUM(M78:M78)</f>
        <v>0</v>
      </c>
      <c r="N77" s="162"/>
      <c r="O77" s="162">
        <f>SUM(O78:O78)</f>
        <v>0</v>
      </c>
      <c r="P77" s="162"/>
      <c r="Q77" s="162">
        <f>SUM(Q78:Q78)</f>
        <v>0.16400000000000001</v>
      </c>
      <c r="R77" s="162"/>
      <c r="S77" s="162"/>
      <c r="T77" s="163"/>
      <c r="U77" s="162">
        <f>SUM(U78:U78)</f>
        <v>1.18</v>
      </c>
      <c r="AE77" t="s">
        <v>97</v>
      </c>
    </row>
    <row r="78" spans="1:60" ht="22.5" outlineLevel="1" x14ac:dyDescent="0.2">
      <c r="A78" s="150">
        <v>64</v>
      </c>
      <c r="B78" s="156" t="s">
        <v>230</v>
      </c>
      <c r="C78" s="187" t="s">
        <v>231</v>
      </c>
      <c r="D78" s="158" t="s">
        <v>170</v>
      </c>
      <c r="E78" s="164">
        <v>2</v>
      </c>
      <c r="F78" s="166"/>
      <c r="G78" s="167">
        <f>ROUND(E78*F78,2)</f>
        <v>0</v>
      </c>
      <c r="H78" s="166"/>
      <c r="I78" s="167">
        <f>ROUND(E78*H78,2)</f>
        <v>0</v>
      </c>
      <c r="J78" s="166"/>
      <c r="K78" s="167">
        <f>ROUND(E78*J78,2)</f>
        <v>0</v>
      </c>
      <c r="L78" s="167">
        <v>21</v>
      </c>
      <c r="M78" s="167">
        <f>G78*(1+L78/100)</f>
        <v>0</v>
      </c>
      <c r="N78" s="159">
        <v>0</v>
      </c>
      <c r="O78" s="159">
        <f>ROUND(E78*N78,5)</f>
        <v>0</v>
      </c>
      <c r="P78" s="159">
        <v>8.2000000000000003E-2</v>
      </c>
      <c r="Q78" s="159">
        <f>ROUND(E78*P78,5)</f>
        <v>0.16400000000000001</v>
      </c>
      <c r="R78" s="159"/>
      <c r="S78" s="159"/>
      <c r="T78" s="160">
        <v>0.59</v>
      </c>
      <c r="U78" s="159">
        <f>ROUND(E78*T78,2)</f>
        <v>1.18</v>
      </c>
      <c r="V78" s="149"/>
      <c r="W78" s="149"/>
      <c r="X78" s="149"/>
      <c r="Y78" s="149"/>
      <c r="Z78" s="149"/>
      <c r="AA78" s="149"/>
      <c r="AB78" s="149"/>
      <c r="AC78" s="149"/>
      <c r="AD78" s="149"/>
      <c r="AE78" s="149" t="s">
        <v>101</v>
      </c>
      <c r="AF78" s="149"/>
      <c r="AG78" s="149"/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x14ac:dyDescent="0.2">
      <c r="A79" s="151" t="s">
        <v>96</v>
      </c>
      <c r="B79" s="157" t="s">
        <v>65</v>
      </c>
      <c r="C79" s="188" t="s">
        <v>66</v>
      </c>
      <c r="D79" s="161"/>
      <c r="E79" s="165"/>
      <c r="F79" s="168"/>
      <c r="G79" s="168">
        <f>SUMIF(AE80:AE86,"&lt;&gt;NOR",G80:G86)</f>
        <v>0</v>
      </c>
      <c r="H79" s="168"/>
      <c r="I79" s="168">
        <f>SUM(I80:I86)</f>
        <v>0</v>
      </c>
      <c r="J79" s="168"/>
      <c r="K79" s="168">
        <f>SUM(K80:K86)</f>
        <v>0</v>
      </c>
      <c r="L79" s="168"/>
      <c r="M79" s="168">
        <f>SUM(M80:M86)</f>
        <v>0</v>
      </c>
      <c r="N79" s="162"/>
      <c r="O79" s="162">
        <f>SUM(O80:O86)</f>
        <v>0</v>
      </c>
      <c r="P79" s="162"/>
      <c r="Q79" s="162">
        <f>SUM(Q80:Q86)</f>
        <v>0</v>
      </c>
      <c r="R79" s="162"/>
      <c r="S79" s="162"/>
      <c r="T79" s="163"/>
      <c r="U79" s="162">
        <f>SUM(U80:U86)</f>
        <v>3.8</v>
      </c>
      <c r="AE79" t="s">
        <v>97</v>
      </c>
    </row>
    <row r="80" spans="1:60" outlineLevel="1" x14ac:dyDescent="0.2">
      <c r="A80" s="150">
        <v>65</v>
      </c>
      <c r="B80" s="156" t="s">
        <v>232</v>
      </c>
      <c r="C80" s="187" t="s">
        <v>233</v>
      </c>
      <c r="D80" s="158" t="s">
        <v>234</v>
      </c>
      <c r="E80" s="164">
        <v>260.23</v>
      </c>
      <c r="F80" s="166"/>
      <c r="G80" s="167">
        <f t="shared" ref="G80:G86" si="28">ROUND(E80*F80,2)</f>
        <v>0</v>
      </c>
      <c r="H80" s="166"/>
      <c r="I80" s="167">
        <f t="shared" ref="I80:I86" si="29">ROUND(E80*H80,2)</f>
        <v>0</v>
      </c>
      <c r="J80" s="166"/>
      <c r="K80" s="167">
        <f t="shared" ref="K80:K86" si="30">ROUND(E80*J80,2)</f>
        <v>0</v>
      </c>
      <c r="L80" s="167">
        <v>21</v>
      </c>
      <c r="M80" s="167">
        <f t="shared" ref="M80:M86" si="31">G80*(1+L80/100)</f>
        <v>0</v>
      </c>
      <c r="N80" s="159">
        <v>0</v>
      </c>
      <c r="O80" s="159">
        <f t="shared" ref="O80:O86" si="32">ROUND(E80*N80,5)</f>
        <v>0</v>
      </c>
      <c r="P80" s="159">
        <v>0</v>
      </c>
      <c r="Q80" s="159">
        <f t="shared" ref="Q80:Q86" si="33">ROUND(E80*P80,5)</f>
        <v>0</v>
      </c>
      <c r="R80" s="159"/>
      <c r="S80" s="159"/>
      <c r="T80" s="160">
        <v>0.01</v>
      </c>
      <c r="U80" s="159">
        <f t="shared" ref="U80:U86" si="34">ROUND(E80*T80,2)</f>
        <v>2.6</v>
      </c>
      <c r="V80" s="149"/>
      <c r="W80" s="149"/>
      <c r="X80" s="149"/>
      <c r="Y80" s="149"/>
      <c r="Z80" s="149"/>
      <c r="AA80" s="149"/>
      <c r="AB80" s="149"/>
      <c r="AC80" s="149"/>
      <c r="AD80" s="149"/>
      <c r="AE80" s="149" t="s">
        <v>101</v>
      </c>
      <c r="AF80" s="149"/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ht="22.5" outlineLevel="1" x14ac:dyDescent="0.2">
      <c r="A81" s="150">
        <v>66</v>
      </c>
      <c r="B81" s="156" t="s">
        <v>235</v>
      </c>
      <c r="C81" s="187" t="s">
        <v>236</v>
      </c>
      <c r="D81" s="158" t="s">
        <v>234</v>
      </c>
      <c r="E81" s="164">
        <v>4423.91</v>
      </c>
      <c r="F81" s="166"/>
      <c r="G81" s="167">
        <f t="shared" si="28"/>
        <v>0</v>
      </c>
      <c r="H81" s="166"/>
      <c r="I81" s="167">
        <f t="shared" si="29"/>
        <v>0</v>
      </c>
      <c r="J81" s="166"/>
      <c r="K81" s="167">
        <f t="shared" si="30"/>
        <v>0</v>
      </c>
      <c r="L81" s="167">
        <v>21</v>
      </c>
      <c r="M81" s="167">
        <f t="shared" si="31"/>
        <v>0</v>
      </c>
      <c r="N81" s="159">
        <v>0</v>
      </c>
      <c r="O81" s="159">
        <f t="shared" si="32"/>
        <v>0</v>
      </c>
      <c r="P81" s="159">
        <v>0</v>
      </c>
      <c r="Q81" s="159">
        <f t="shared" si="33"/>
        <v>0</v>
      </c>
      <c r="R81" s="159"/>
      <c r="S81" s="159"/>
      <c r="T81" s="160">
        <v>0</v>
      </c>
      <c r="U81" s="159">
        <f t="shared" si="34"/>
        <v>0</v>
      </c>
      <c r="V81" s="149"/>
      <c r="W81" s="149"/>
      <c r="X81" s="149"/>
      <c r="Y81" s="149"/>
      <c r="Z81" s="149"/>
      <c r="AA81" s="149"/>
      <c r="AB81" s="149"/>
      <c r="AC81" s="149"/>
      <c r="AD81" s="149"/>
      <c r="AE81" s="149" t="s">
        <v>101</v>
      </c>
      <c r="AF81" s="149"/>
      <c r="AG81" s="149"/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ht="22.5" outlineLevel="1" x14ac:dyDescent="0.2">
      <c r="A82" s="150">
        <v>67</v>
      </c>
      <c r="B82" s="156" t="s">
        <v>237</v>
      </c>
      <c r="C82" s="187" t="s">
        <v>238</v>
      </c>
      <c r="D82" s="158" t="s">
        <v>234</v>
      </c>
      <c r="E82" s="164">
        <v>1.74</v>
      </c>
      <c r="F82" s="166"/>
      <c r="G82" s="167">
        <f t="shared" si="28"/>
        <v>0</v>
      </c>
      <c r="H82" s="166"/>
      <c r="I82" s="167">
        <f t="shared" si="29"/>
        <v>0</v>
      </c>
      <c r="J82" s="166"/>
      <c r="K82" s="167">
        <f t="shared" si="30"/>
        <v>0</v>
      </c>
      <c r="L82" s="167">
        <v>21</v>
      </c>
      <c r="M82" s="167">
        <f t="shared" si="31"/>
        <v>0</v>
      </c>
      <c r="N82" s="159">
        <v>0</v>
      </c>
      <c r="O82" s="159">
        <f t="shared" si="32"/>
        <v>0</v>
      </c>
      <c r="P82" s="159">
        <v>0</v>
      </c>
      <c r="Q82" s="159">
        <f t="shared" si="33"/>
        <v>0</v>
      </c>
      <c r="R82" s="159"/>
      <c r="S82" s="159"/>
      <c r="T82" s="160">
        <v>0.69</v>
      </c>
      <c r="U82" s="159">
        <f t="shared" si="34"/>
        <v>1.2</v>
      </c>
      <c r="V82" s="149"/>
      <c r="W82" s="149"/>
      <c r="X82" s="149"/>
      <c r="Y82" s="149"/>
      <c r="Z82" s="149"/>
      <c r="AA82" s="149"/>
      <c r="AB82" s="149"/>
      <c r="AC82" s="149"/>
      <c r="AD82" s="149"/>
      <c r="AE82" s="149" t="s">
        <v>101</v>
      </c>
      <c r="AF82" s="149"/>
      <c r="AG82" s="149"/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ht="22.5" outlineLevel="1" x14ac:dyDescent="0.2">
      <c r="A83" s="150">
        <v>68</v>
      </c>
      <c r="B83" s="156" t="s">
        <v>239</v>
      </c>
      <c r="C83" s="187" t="s">
        <v>240</v>
      </c>
      <c r="D83" s="158" t="s">
        <v>234</v>
      </c>
      <c r="E83" s="164">
        <v>5.22</v>
      </c>
      <c r="F83" s="166"/>
      <c r="G83" s="167">
        <f t="shared" si="28"/>
        <v>0</v>
      </c>
      <c r="H83" s="166"/>
      <c r="I83" s="167">
        <f t="shared" si="29"/>
        <v>0</v>
      </c>
      <c r="J83" s="166"/>
      <c r="K83" s="167">
        <f t="shared" si="30"/>
        <v>0</v>
      </c>
      <c r="L83" s="167">
        <v>21</v>
      </c>
      <c r="M83" s="167">
        <f t="shared" si="31"/>
        <v>0</v>
      </c>
      <c r="N83" s="159">
        <v>0</v>
      </c>
      <c r="O83" s="159">
        <f t="shared" si="32"/>
        <v>0</v>
      </c>
      <c r="P83" s="159">
        <v>0</v>
      </c>
      <c r="Q83" s="159">
        <f t="shared" si="33"/>
        <v>0</v>
      </c>
      <c r="R83" s="159"/>
      <c r="S83" s="159"/>
      <c r="T83" s="160">
        <v>0</v>
      </c>
      <c r="U83" s="159">
        <f t="shared" si="34"/>
        <v>0</v>
      </c>
      <c r="V83" s="149"/>
      <c r="W83" s="149"/>
      <c r="X83" s="149"/>
      <c r="Y83" s="149"/>
      <c r="Z83" s="149"/>
      <c r="AA83" s="149"/>
      <c r="AB83" s="149"/>
      <c r="AC83" s="149"/>
      <c r="AD83" s="149"/>
      <c r="AE83" s="149" t="s">
        <v>101</v>
      </c>
      <c r="AF83" s="149"/>
      <c r="AG83" s="149"/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ht="22.5" outlineLevel="1" x14ac:dyDescent="0.2">
      <c r="A84" s="150">
        <v>69</v>
      </c>
      <c r="B84" s="156" t="s">
        <v>241</v>
      </c>
      <c r="C84" s="187" t="s">
        <v>242</v>
      </c>
      <c r="D84" s="158" t="s">
        <v>234</v>
      </c>
      <c r="E84" s="164">
        <v>206.44</v>
      </c>
      <c r="F84" s="166"/>
      <c r="G84" s="167">
        <f t="shared" si="28"/>
        <v>0</v>
      </c>
      <c r="H84" s="166"/>
      <c r="I84" s="167">
        <f t="shared" si="29"/>
        <v>0</v>
      </c>
      <c r="J84" s="166"/>
      <c r="K84" s="167">
        <f t="shared" si="30"/>
        <v>0</v>
      </c>
      <c r="L84" s="167">
        <v>21</v>
      </c>
      <c r="M84" s="167">
        <f t="shared" si="31"/>
        <v>0</v>
      </c>
      <c r="N84" s="159">
        <v>0</v>
      </c>
      <c r="O84" s="159">
        <f t="shared" si="32"/>
        <v>0</v>
      </c>
      <c r="P84" s="159">
        <v>0</v>
      </c>
      <c r="Q84" s="159">
        <f t="shared" si="33"/>
        <v>0</v>
      </c>
      <c r="R84" s="159"/>
      <c r="S84" s="159"/>
      <c r="T84" s="160">
        <v>0</v>
      </c>
      <c r="U84" s="159">
        <f t="shared" si="34"/>
        <v>0</v>
      </c>
      <c r="V84" s="149"/>
      <c r="W84" s="149"/>
      <c r="X84" s="149"/>
      <c r="Y84" s="149"/>
      <c r="Z84" s="149"/>
      <c r="AA84" s="149"/>
      <c r="AB84" s="149"/>
      <c r="AC84" s="149"/>
      <c r="AD84" s="149"/>
      <c r="AE84" s="149" t="s">
        <v>101</v>
      </c>
      <c r="AF84" s="149"/>
      <c r="AG84" s="149"/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0">
        <v>70</v>
      </c>
      <c r="B85" s="156" t="s">
        <v>243</v>
      </c>
      <c r="C85" s="187" t="s">
        <v>244</v>
      </c>
      <c r="D85" s="158" t="s">
        <v>234</v>
      </c>
      <c r="E85" s="164">
        <v>53.79</v>
      </c>
      <c r="F85" s="166"/>
      <c r="G85" s="167">
        <f t="shared" si="28"/>
        <v>0</v>
      </c>
      <c r="H85" s="166"/>
      <c r="I85" s="167">
        <f t="shared" si="29"/>
        <v>0</v>
      </c>
      <c r="J85" s="166"/>
      <c r="K85" s="167">
        <f t="shared" si="30"/>
        <v>0</v>
      </c>
      <c r="L85" s="167">
        <v>21</v>
      </c>
      <c r="M85" s="167">
        <f t="shared" si="31"/>
        <v>0</v>
      </c>
      <c r="N85" s="159">
        <v>0</v>
      </c>
      <c r="O85" s="159">
        <f t="shared" si="32"/>
        <v>0</v>
      </c>
      <c r="P85" s="159">
        <v>0</v>
      </c>
      <c r="Q85" s="159">
        <f t="shared" si="33"/>
        <v>0</v>
      </c>
      <c r="R85" s="159"/>
      <c r="S85" s="159"/>
      <c r="T85" s="160">
        <v>0</v>
      </c>
      <c r="U85" s="159">
        <f t="shared" si="34"/>
        <v>0</v>
      </c>
      <c r="V85" s="149"/>
      <c r="W85" s="149"/>
      <c r="X85" s="149"/>
      <c r="Y85" s="149"/>
      <c r="Z85" s="149"/>
      <c r="AA85" s="149"/>
      <c r="AB85" s="149"/>
      <c r="AC85" s="149"/>
      <c r="AD85" s="149"/>
      <c r="AE85" s="149" t="s">
        <v>101</v>
      </c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50">
        <v>71</v>
      </c>
      <c r="B86" s="156" t="s">
        <v>245</v>
      </c>
      <c r="C86" s="187" t="s">
        <v>246</v>
      </c>
      <c r="D86" s="158" t="s">
        <v>234</v>
      </c>
      <c r="E86" s="164">
        <v>1.74</v>
      </c>
      <c r="F86" s="166"/>
      <c r="G86" s="167">
        <f t="shared" si="28"/>
        <v>0</v>
      </c>
      <c r="H86" s="166"/>
      <c r="I86" s="167">
        <f t="shared" si="29"/>
        <v>0</v>
      </c>
      <c r="J86" s="166"/>
      <c r="K86" s="167">
        <f t="shared" si="30"/>
        <v>0</v>
      </c>
      <c r="L86" s="167">
        <v>21</v>
      </c>
      <c r="M86" s="167">
        <f t="shared" si="31"/>
        <v>0</v>
      </c>
      <c r="N86" s="159">
        <v>0</v>
      </c>
      <c r="O86" s="159">
        <f t="shared" si="32"/>
        <v>0</v>
      </c>
      <c r="P86" s="159">
        <v>0</v>
      </c>
      <c r="Q86" s="159">
        <f t="shared" si="33"/>
        <v>0</v>
      </c>
      <c r="R86" s="159"/>
      <c r="S86" s="159"/>
      <c r="T86" s="160">
        <v>0</v>
      </c>
      <c r="U86" s="159">
        <f t="shared" si="34"/>
        <v>0</v>
      </c>
      <c r="V86" s="149"/>
      <c r="W86" s="149"/>
      <c r="X86" s="149"/>
      <c r="Y86" s="149"/>
      <c r="Z86" s="149"/>
      <c r="AA86" s="149"/>
      <c r="AB86" s="149"/>
      <c r="AC86" s="149"/>
      <c r="AD86" s="149"/>
      <c r="AE86" s="149" t="s">
        <v>101</v>
      </c>
      <c r="AF86" s="149"/>
      <c r="AG86" s="149"/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x14ac:dyDescent="0.2">
      <c r="A87" s="151" t="s">
        <v>96</v>
      </c>
      <c r="B87" s="157" t="s">
        <v>67</v>
      </c>
      <c r="C87" s="188" t="s">
        <v>68</v>
      </c>
      <c r="D87" s="161"/>
      <c r="E87" s="165"/>
      <c r="F87" s="168"/>
      <c r="G87" s="168">
        <f>SUMIF(AE88:AE88,"&lt;&gt;NOR",G88:G88)</f>
        <v>0</v>
      </c>
      <c r="H87" s="168"/>
      <c r="I87" s="168">
        <f>SUM(I88:I88)</f>
        <v>0</v>
      </c>
      <c r="J87" s="168"/>
      <c r="K87" s="168">
        <f>SUM(K88:K88)</f>
        <v>0</v>
      </c>
      <c r="L87" s="168"/>
      <c r="M87" s="168">
        <f>SUM(M88:M88)</f>
        <v>0</v>
      </c>
      <c r="N87" s="162"/>
      <c r="O87" s="162">
        <f>SUM(O88:O88)</f>
        <v>0</v>
      </c>
      <c r="P87" s="162"/>
      <c r="Q87" s="162">
        <f>SUM(Q88:Q88)</f>
        <v>0</v>
      </c>
      <c r="R87" s="162"/>
      <c r="S87" s="162"/>
      <c r="T87" s="163"/>
      <c r="U87" s="162">
        <f>SUM(U88:U88)</f>
        <v>12.68</v>
      </c>
      <c r="AE87" t="s">
        <v>97</v>
      </c>
    </row>
    <row r="88" spans="1:60" outlineLevel="1" x14ac:dyDescent="0.2">
      <c r="A88" s="175">
        <v>72</v>
      </c>
      <c r="B88" s="176" t="s">
        <v>247</v>
      </c>
      <c r="C88" s="189" t="s">
        <v>248</v>
      </c>
      <c r="D88" s="177" t="s">
        <v>234</v>
      </c>
      <c r="E88" s="178">
        <v>633.83064000000002</v>
      </c>
      <c r="F88" s="179"/>
      <c r="G88" s="180">
        <f>ROUND(E88*F88,2)</f>
        <v>0</v>
      </c>
      <c r="H88" s="179"/>
      <c r="I88" s="180">
        <f>ROUND(E88*H88,2)</f>
        <v>0</v>
      </c>
      <c r="J88" s="179"/>
      <c r="K88" s="180">
        <f>ROUND(E88*J88,2)</f>
        <v>0</v>
      </c>
      <c r="L88" s="180">
        <v>21</v>
      </c>
      <c r="M88" s="180">
        <f>G88*(1+L88/100)</f>
        <v>0</v>
      </c>
      <c r="N88" s="181">
        <v>0</v>
      </c>
      <c r="O88" s="181">
        <f>ROUND(E88*N88,5)</f>
        <v>0</v>
      </c>
      <c r="P88" s="181">
        <v>0</v>
      </c>
      <c r="Q88" s="181">
        <f>ROUND(E88*P88,5)</f>
        <v>0</v>
      </c>
      <c r="R88" s="181"/>
      <c r="S88" s="181"/>
      <c r="T88" s="182">
        <v>0.02</v>
      </c>
      <c r="U88" s="181">
        <f>ROUND(E88*T88,2)</f>
        <v>12.68</v>
      </c>
      <c r="V88" s="149"/>
      <c r="W88" s="149"/>
      <c r="X88" s="149"/>
      <c r="Y88" s="149"/>
      <c r="Z88" s="149"/>
      <c r="AA88" s="149"/>
      <c r="AB88" s="149"/>
      <c r="AC88" s="149"/>
      <c r="AD88" s="149"/>
      <c r="AE88" s="149" t="s">
        <v>101</v>
      </c>
      <c r="AF88" s="149"/>
      <c r="AG88" s="149"/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x14ac:dyDescent="0.2">
      <c r="A89" s="6"/>
      <c r="B89" s="7" t="s">
        <v>249</v>
      </c>
      <c r="C89" s="190" t="s">
        <v>249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AC89">
        <v>15</v>
      </c>
      <c r="AD89">
        <v>21</v>
      </c>
    </row>
    <row r="90" spans="1:60" x14ac:dyDescent="0.2">
      <c r="A90" s="183"/>
      <c r="B90" s="184">
        <v>26</v>
      </c>
      <c r="C90" s="191" t="s">
        <v>249</v>
      </c>
      <c r="D90" s="185"/>
      <c r="E90" s="185"/>
      <c r="F90" s="185"/>
      <c r="G90" s="186">
        <f>G8+G34+G41+G47+G55+G73+G77+G79+G87</f>
        <v>0</v>
      </c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AC90">
        <f>SUMIF(L7:L88,AC89,G7:G88)</f>
        <v>0</v>
      </c>
      <c r="AD90">
        <f>SUMIF(L7:L88,AD89,G7:G88)</f>
        <v>0</v>
      </c>
      <c r="AE90" t="s">
        <v>250</v>
      </c>
    </row>
    <row r="91" spans="1:60" x14ac:dyDescent="0.2">
      <c r="A91" s="6"/>
      <c r="B91" s="7" t="s">
        <v>249</v>
      </c>
      <c r="C91" s="190" t="s">
        <v>249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</row>
    <row r="92" spans="1:60" x14ac:dyDescent="0.2">
      <c r="A92" s="6"/>
      <c r="B92" s="7" t="s">
        <v>249</v>
      </c>
      <c r="C92" s="190" t="s">
        <v>249</v>
      </c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</row>
    <row r="93" spans="1:60" x14ac:dyDescent="0.2">
      <c r="A93" s="262">
        <v>33</v>
      </c>
      <c r="B93" s="262"/>
      <c r="C93" s="263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</row>
    <row r="94" spans="1:60" x14ac:dyDescent="0.2">
      <c r="A94" s="246"/>
      <c r="B94" s="247"/>
      <c r="C94" s="248"/>
      <c r="D94" s="247"/>
      <c r="E94" s="247"/>
      <c r="F94" s="247"/>
      <c r="G94" s="249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AE94" t="s">
        <v>251</v>
      </c>
    </row>
    <row r="95" spans="1:60" x14ac:dyDescent="0.2">
      <c r="A95" s="250"/>
      <c r="B95" s="251"/>
      <c r="C95" s="252"/>
      <c r="D95" s="251"/>
      <c r="E95" s="251"/>
      <c r="F95" s="251"/>
      <c r="G95" s="253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250"/>
      <c r="B96" s="251"/>
      <c r="C96" s="252"/>
      <c r="D96" s="251"/>
      <c r="E96" s="251"/>
      <c r="F96" s="251"/>
      <c r="G96" s="253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250"/>
      <c r="B97" s="251"/>
      <c r="C97" s="252"/>
      <c r="D97" s="251"/>
      <c r="E97" s="251"/>
      <c r="F97" s="251"/>
      <c r="G97" s="253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A98" s="254"/>
      <c r="B98" s="255"/>
      <c r="C98" s="256"/>
      <c r="D98" s="255"/>
      <c r="E98" s="255"/>
      <c r="F98" s="255"/>
      <c r="G98" s="257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</row>
    <row r="99" spans="1:31" x14ac:dyDescent="0.2">
      <c r="A99" s="6"/>
      <c r="B99" s="7" t="s">
        <v>249</v>
      </c>
      <c r="C99" s="190" t="s">
        <v>249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C100" s="192"/>
      <c r="AE100" t="s">
        <v>252</v>
      </c>
    </row>
  </sheetData>
  <mergeCells count="6">
    <mergeCell ref="A94:G98"/>
    <mergeCell ref="A1:G1"/>
    <mergeCell ref="C2:G2"/>
    <mergeCell ref="C3:G3"/>
    <mergeCell ref="C4:G4"/>
    <mergeCell ref="A93:C93"/>
  </mergeCells>
  <phoneticPr fontId="16" type="noConversion"/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rambousekm</dc:creator>
  <cp:lastModifiedBy>Kiršová Iva</cp:lastModifiedBy>
  <cp:lastPrinted>2018-10-05T05:49:16Z</cp:lastPrinted>
  <dcterms:created xsi:type="dcterms:W3CDTF">2009-04-08T07:15:50Z</dcterms:created>
  <dcterms:modified xsi:type="dcterms:W3CDTF">2018-10-05T05:49:22Z</dcterms:modified>
</cp:coreProperties>
</file>